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workbookProtection lockStructure="1"/>
  <bookViews>
    <workbookView xWindow="270" yWindow="510" windowWidth="21735" windowHeight="12720" activeTab="1"/>
  </bookViews>
  <sheets>
    <sheet name="Rekapitulace stavby" sheetId="1" r:id="rId1"/>
    <sheet name="2017-004 - VYTÁPĚNÍ" sheetId="2" r:id="rId2"/>
    <sheet name="Pokyny pro vyplnění" sheetId="3" r:id="rId3"/>
  </sheets>
  <definedNames>
    <definedName name="_xlnm._FilterDatabase" localSheetId="1" hidden="1">'2017-004 - VYTÁPĚNÍ'!$C$86:$K$234</definedName>
    <definedName name="_xlnm.Print_Titles" localSheetId="1">'2017-004 - VYTÁPĚNÍ'!$86:$86</definedName>
    <definedName name="_xlnm.Print_Titles" localSheetId="0">'Rekapitulace stavby'!$49:$49</definedName>
    <definedName name="_xlnm.Print_Area" localSheetId="1">'2017-004 - VYTÁPĚNÍ'!$C$4:$J$36,'2017-004 - VYTÁPĚNÍ'!$C$42:$J$68,'2017-004 - VYTÁPĚNÍ'!$C$74:$K$234</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45621"/>
</workbook>
</file>

<file path=xl/calcChain.xml><?xml version="1.0" encoding="utf-8"?>
<calcChain xmlns="http://schemas.openxmlformats.org/spreadsheetml/2006/main">
  <c r="AY52" i="1" l="1"/>
  <c r="AX52" i="1"/>
  <c r="BI233" i="2"/>
  <c r="BH233" i="2"/>
  <c r="BG233" i="2"/>
  <c r="BF233" i="2"/>
  <c r="T233" i="2"/>
  <c r="R233" i="2"/>
  <c r="P233" i="2"/>
  <c r="BK233" i="2"/>
  <c r="J233" i="2"/>
  <c r="BE233" i="2" s="1"/>
  <c r="BI226" i="2"/>
  <c r="BH226" i="2"/>
  <c r="BG226" i="2"/>
  <c r="BF226" i="2"/>
  <c r="T226" i="2"/>
  <c r="T225" i="2" s="1"/>
  <c r="T224" i="2" s="1"/>
  <c r="R226" i="2"/>
  <c r="P226" i="2"/>
  <c r="BK226" i="2"/>
  <c r="J226" i="2"/>
  <c r="BE226" i="2" s="1"/>
  <c r="BI213" i="2"/>
  <c r="BH213" i="2"/>
  <c r="BG213" i="2"/>
  <c r="BF213" i="2"/>
  <c r="T213" i="2"/>
  <c r="R213" i="2"/>
  <c r="P213" i="2"/>
  <c r="BK213" i="2"/>
  <c r="J213" i="2"/>
  <c r="BE213" i="2" s="1"/>
  <c r="BI206" i="2"/>
  <c r="BH206" i="2"/>
  <c r="BG206" i="2"/>
  <c r="BF206" i="2"/>
  <c r="T206" i="2"/>
  <c r="R206" i="2"/>
  <c r="P206" i="2"/>
  <c r="BK206" i="2"/>
  <c r="J206" i="2"/>
  <c r="BE206" i="2" s="1"/>
  <c r="BI199" i="2"/>
  <c r="BH199" i="2"/>
  <c r="BG199" i="2"/>
  <c r="BF199" i="2"/>
  <c r="T199" i="2"/>
  <c r="R199" i="2"/>
  <c r="R198" i="2" s="1"/>
  <c r="P199" i="2"/>
  <c r="BK199" i="2"/>
  <c r="J199" i="2"/>
  <c r="BE199" i="2" s="1"/>
  <c r="BI196" i="2"/>
  <c r="BH196" i="2"/>
  <c r="BG196" i="2"/>
  <c r="BF196" i="2"/>
  <c r="BE196" i="2"/>
  <c r="T196" i="2"/>
  <c r="R196" i="2"/>
  <c r="P196" i="2"/>
  <c r="BK196" i="2"/>
  <c r="J196" i="2"/>
  <c r="BI195" i="2"/>
  <c r="BH195" i="2"/>
  <c r="BG195" i="2"/>
  <c r="BF195" i="2"/>
  <c r="BE195" i="2"/>
  <c r="T195" i="2"/>
  <c r="R195" i="2"/>
  <c r="P195" i="2"/>
  <c r="BK195" i="2"/>
  <c r="J195" i="2"/>
  <c r="BI193" i="2"/>
  <c r="BH193" i="2"/>
  <c r="BG193" i="2"/>
  <c r="BF193" i="2"/>
  <c r="BE193" i="2"/>
  <c r="T193" i="2"/>
  <c r="T192" i="2" s="1"/>
  <c r="R193" i="2"/>
  <c r="P193" i="2"/>
  <c r="BK193" i="2"/>
  <c r="BK192" i="2" s="1"/>
  <c r="J192" i="2" s="1"/>
  <c r="J64" i="2" s="1"/>
  <c r="J193" i="2"/>
  <c r="BI190" i="2"/>
  <c r="BH190" i="2"/>
  <c r="BG190" i="2"/>
  <c r="BF190" i="2"/>
  <c r="T190" i="2"/>
  <c r="R190" i="2"/>
  <c r="P190" i="2"/>
  <c r="BK190" i="2"/>
  <c r="J190" i="2"/>
  <c r="BE190" i="2" s="1"/>
  <c r="BI188" i="2"/>
  <c r="BH188" i="2"/>
  <c r="BG188" i="2"/>
  <c r="BF188" i="2"/>
  <c r="T188" i="2"/>
  <c r="R188" i="2"/>
  <c r="P188" i="2"/>
  <c r="BK188" i="2"/>
  <c r="J188" i="2"/>
  <c r="BE188" i="2" s="1"/>
  <c r="BI183" i="2"/>
  <c r="BH183" i="2"/>
  <c r="BG183" i="2"/>
  <c r="BF183" i="2"/>
  <c r="T183" i="2"/>
  <c r="T182" i="2" s="1"/>
  <c r="R183" i="2"/>
  <c r="P183" i="2"/>
  <c r="BK183" i="2"/>
  <c r="J183" i="2"/>
  <c r="BE183" i="2" s="1"/>
  <c r="BI180" i="2"/>
  <c r="BH180" i="2"/>
  <c r="BG180" i="2"/>
  <c r="BF180" i="2"/>
  <c r="BE180" i="2"/>
  <c r="T180" i="2"/>
  <c r="R180" i="2"/>
  <c r="P180" i="2"/>
  <c r="BK180" i="2"/>
  <c r="J180" i="2"/>
  <c r="BI179" i="2"/>
  <c r="BH179" i="2"/>
  <c r="BG179" i="2"/>
  <c r="BF179" i="2"/>
  <c r="T179" i="2"/>
  <c r="R179" i="2"/>
  <c r="P179" i="2"/>
  <c r="BK179" i="2"/>
  <c r="J179" i="2"/>
  <c r="BE179" i="2" s="1"/>
  <c r="BI178" i="2"/>
  <c r="BH178" i="2"/>
  <c r="BG178" i="2"/>
  <c r="BF178" i="2"/>
  <c r="BE178" i="2"/>
  <c r="T178" i="2"/>
  <c r="R178" i="2"/>
  <c r="P178" i="2"/>
  <c r="BK178" i="2"/>
  <c r="J178" i="2"/>
  <c r="BI177" i="2"/>
  <c r="BH177" i="2"/>
  <c r="BG177" i="2"/>
  <c r="BF177" i="2"/>
  <c r="T177" i="2"/>
  <c r="R177" i="2"/>
  <c r="P177" i="2"/>
  <c r="BK177" i="2"/>
  <c r="J177" i="2"/>
  <c r="BE177" i="2" s="1"/>
  <c r="BI176" i="2"/>
  <c r="BH176" i="2"/>
  <c r="BG176" i="2"/>
  <c r="BF176" i="2"/>
  <c r="BE176" i="2"/>
  <c r="T176" i="2"/>
  <c r="R176" i="2"/>
  <c r="P176" i="2"/>
  <c r="BK176" i="2"/>
  <c r="J176" i="2"/>
  <c r="BI174" i="2"/>
  <c r="BH174" i="2"/>
  <c r="BG174" i="2"/>
  <c r="BF174" i="2"/>
  <c r="T174" i="2"/>
  <c r="R174" i="2"/>
  <c r="P174" i="2"/>
  <c r="BK174" i="2"/>
  <c r="J174" i="2"/>
  <c r="BE174" i="2" s="1"/>
  <c r="BI173" i="2"/>
  <c r="BH173" i="2"/>
  <c r="BG173" i="2"/>
  <c r="BF173" i="2"/>
  <c r="BE173" i="2"/>
  <c r="T173" i="2"/>
  <c r="R173" i="2"/>
  <c r="P173" i="2"/>
  <c r="BK173" i="2"/>
  <c r="J173" i="2"/>
  <c r="BI172" i="2"/>
  <c r="BH172" i="2"/>
  <c r="BG172" i="2"/>
  <c r="BF172" i="2"/>
  <c r="T172" i="2"/>
  <c r="T171" i="2" s="1"/>
  <c r="R172" i="2"/>
  <c r="R171" i="2" s="1"/>
  <c r="P172" i="2"/>
  <c r="BK172" i="2"/>
  <c r="J172" i="2"/>
  <c r="BE172" i="2" s="1"/>
  <c r="BI169" i="2"/>
  <c r="BH169" i="2"/>
  <c r="BG169" i="2"/>
  <c r="BF169" i="2"/>
  <c r="T169" i="2"/>
  <c r="R169" i="2"/>
  <c r="P169" i="2"/>
  <c r="BK169" i="2"/>
  <c r="J169" i="2"/>
  <c r="BE169" i="2" s="1"/>
  <c r="BI168" i="2"/>
  <c r="BH168" i="2"/>
  <c r="BG168" i="2"/>
  <c r="BF168" i="2"/>
  <c r="T168" i="2"/>
  <c r="R168" i="2"/>
  <c r="P168" i="2"/>
  <c r="BK168" i="2"/>
  <c r="J168" i="2"/>
  <c r="BE168" i="2" s="1"/>
  <c r="BI165" i="2"/>
  <c r="BH165" i="2"/>
  <c r="BG165" i="2"/>
  <c r="BF165" i="2"/>
  <c r="T165" i="2"/>
  <c r="R165" i="2"/>
  <c r="P165" i="2"/>
  <c r="BK165" i="2"/>
  <c r="J165" i="2"/>
  <c r="BE165" i="2" s="1"/>
  <c r="BI164" i="2"/>
  <c r="BH164" i="2"/>
  <c r="BG164" i="2"/>
  <c r="BF164" i="2"/>
  <c r="T164" i="2"/>
  <c r="R164" i="2"/>
  <c r="P164" i="2"/>
  <c r="BK164" i="2"/>
  <c r="J164" i="2"/>
  <c r="BE164" i="2" s="1"/>
  <c r="BI163" i="2"/>
  <c r="BH163" i="2"/>
  <c r="BG163" i="2"/>
  <c r="BF163" i="2"/>
  <c r="T163" i="2"/>
  <c r="R163" i="2"/>
  <c r="P163" i="2"/>
  <c r="BK163" i="2"/>
  <c r="J163" i="2"/>
  <c r="BE163" i="2" s="1"/>
  <c r="BI162" i="2"/>
  <c r="BH162" i="2"/>
  <c r="BG162" i="2"/>
  <c r="BF162" i="2"/>
  <c r="T162" i="2"/>
  <c r="R162" i="2"/>
  <c r="P162" i="2"/>
  <c r="BK162" i="2"/>
  <c r="J162" i="2"/>
  <c r="BE162" i="2" s="1"/>
  <c r="BI161" i="2"/>
  <c r="BH161" i="2"/>
  <c r="BG161" i="2"/>
  <c r="BF161" i="2"/>
  <c r="T161" i="2"/>
  <c r="R161" i="2"/>
  <c r="P161" i="2"/>
  <c r="BK161" i="2"/>
  <c r="J161" i="2"/>
  <c r="BE161" i="2" s="1"/>
  <c r="BI160" i="2"/>
  <c r="BH160" i="2"/>
  <c r="BG160" i="2"/>
  <c r="BF160" i="2"/>
  <c r="T160" i="2"/>
  <c r="R160" i="2"/>
  <c r="P160" i="2"/>
  <c r="BK160" i="2"/>
  <c r="J160" i="2"/>
  <c r="BE160" i="2" s="1"/>
  <c r="BI159" i="2"/>
  <c r="BH159" i="2"/>
  <c r="BG159" i="2"/>
  <c r="BF159" i="2"/>
  <c r="T159" i="2"/>
  <c r="R159" i="2"/>
  <c r="P159" i="2"/>
  <c r="BK159" i="2"/>
  <c r="J159" i="2"/>
  <c r="BE159" i="2" s="1"/>
  <c r="BI158" i="2"/>
  <c r="BH158" i="2"/>
  <c r="BG158" i="2"/>
  <c r="BF158" i="2"/>
  <c r="T158" i="2"/>
  <c r="R158" i="2"/>
  <c r="P158" i="2"/>
  <c r="BK158" i="2"/>
  <c r="J158" i="2"/>
  <c r="BE158" i="2" s="1"/>
  <c r="BI157" i="2"/>
  <c r="BH157" i="2"/>
  <c r="BG157" i="2"/>
  <c r="BF157" i="2"/>
  <c r="T157" i="2"/>
  <c r="R157" i="2"/>
  <c r="P157" i="2"/>
  <c r="BK157" i="2"/>
  <c r="J157" i="2"/>
  <c r="BE157" i="2" s="1"/>
  <c r="BI156" i="2"/>
  <c r="BH156" i="2"/>
  <c r="BG156" i="2"/>
  <c r="BF156" i="2"/>
  <c r="T156" i="2"/>
  <c r="R156" i="2"/>
  <c r="P156" i="2"/>
  <c r="BK156" i="2"/>
  <c r="J156" i="2"/>
  <c r="BE156" i="2" s="1"/>
  <c r="BI153" i="2"/>
  <c r="BH153" i="2"/>
  <c r="BG153" i="2"/>
  <c r="BF153" i="2"/>
  <c r="T153" i="2"/>
  <c r="R153" i="2"/>
  <c r="P153" i="2"/>
  <c r="BK153" i="2"/>
  <c r="J153" i="2"/>
  <c r="BE153" i="2" s="1"/>
  <c r="BI152" i="2"/>
  <c r="BH152" i="2"/>
  <c r="BG152" i="2"/>
  <c r="BF152" i="2"/>
  <c r="T152" i="2"/>
  <c r="R152" i="2"/>
  <c r="P152" i="2"/>
  <c r="BK152" i="2"/>
  <c r="J152" i="2"/>
  <c r="BE152" i="2" s="1"/>
  <c r="BI150" i="2"/>
  <c r="BH150" i="2"/>
  <c r="BG150" i="2"/>
  <c r="BF150" i="2"/>
  <c r="T150" i="2"/>
  <c r="R150" i="2"/>
  <c r="P150" i="2"/>
  <c r="BK150" i="2"/>
  <c r="J150" i="2"/>
  <c r="BE150" i="2" s="1"/>
  <c r="BI149" i="2"/>
  <c r="BH149" i="2"/>
  <c r="BG149" i="2"/>
  <c r="BF149" i="2"/>
  <c r="T149" i="2"/>
  <c r="R149" i="2"/>
  <c r="P149" i="2"/>
  <c r="BK149" i="2"/>
  <c r="J149" i="2"/>
  <c r="BE149" i="2" s="1"/>
  <c r="BI148" i="2"/>
  <c r="BH148" i="2"/>
  <c r="BG148" i="2"/>
  <c r="BF148" i="2"/>
  <c r="T148" i="2"/>
  <c r="R148" i="2"/>
  <c r="P148" i="2"/>
  <c r="BK148" i="2"/>
  <c r="BK147" i="2" s="1"/>
  <c r="J147" i="2" s="1"/>
  <c r="J61" i="2" s="1"/>
  <c r="J148" i="2"/>
  <c r="BE148" i="2" s="1"/>
  <c r="BI145" i="2"/>
  <c r="BH145" i="2"/>
  <c r="BG145" i="2"/>
  <c r="BF145" i="2"/>
  <c r="T145" i="2"/>
  <c r="R145" i="2"/>
  <c r="P145" i="2"/>
  <c r="BK145" i="2"/>
  <c r="J145" i="2"/>
  <c r="BE145" i="2" s="1"/>
  <c r="BI144" i="2"/>
  <c r="BH144" i="2"/>
  <c r="BG144" i="2"/>
  <c r="BF144" i="2"/>
  <c r="BE144" i="2"/>
  <c r="T144" i="2"/>
  <c r="R144" i="2"/>
  <c r="P144" i="2"/>
  <c r="BK144" i="2"/>
  <c r="J144" i="2"/>
  <c r="BI142" i="2"/>
  <c r="BH142" i="2"/>
  <c r="BG142" i="2"/>
  <c r="BF142" i="2"/>
  <c r="BE142" i="2"/>
  <c r="T142" i="2"/>
  <c r="R142" i="2"/>
  <c r="P142" i="2"/>
  <c r="BK142" i="2"/>
  <c r="J142" i="2"/>
  <c r="BI141" i="2"/>
  <c r="BH141" i="2"/>
  <c r="BG141" i="2"/>
  <c r="BF141" i="2"/>
  <c r="BE141" i="2"/>
  <c r="T141" i="2"/>
  <c r="R141" i="2"/>
  <c r="P141" i="2"/>
  <c r="BK141" i="2"/>
  <c r="J141" i="2"/>
  <c r="BI139" i="2"/>
  <c r="BH139" i="2"/>
  <c r="BG139" i="2"/>
  <c r="BF139" i="2"/>
  <c r="BE139" i="2"/>
  <c r="T139" i="2"/>
  <c r="R139" i="2"/>
  <c r="P139" i="2"/>
  <c r="BK139" i="2"/>
  <c r="J139" i="2"/>
  <c r="BI138" i="2"/>
  <c r="BH138" i="2"/>
  <c r="BG138" i="2"/>
  <c r="BF138" i="2"/>
  <c r="BE138" i="2"/>
  <c r="T138" i="2"/>
  <c r="R138" i="2"/>
  <c r="P138" i="2"/>
  <c r="BK138" i="2"/>
  <c r="J138" i="2"/>
  <c r="BI137" i="2"/>
  <c r="BH137" i="2"/>
  <c r="BG137" i="2"/>
  <c r="BF137" i="2"/>
  <c r="BE137" i="2"/>
  <c r="T137" i="2"/>
  <c r="R137" i="2"/>
  <c r="P137" i="2"/>
  <c r="BK137" i="2"/>
  <c r="J137" i="2"/>
  <c r="BI136" i="2"/>
  <c r="BH136" i="2"/>
  <c r="BG136" i="2"/>
  <c r="BF136" i="2"/>
  <c r="BE136" i="2"/>
  <c r="T136" i="2"/>
  <c r="R136" i="2"/>
  <c r="P136" i="2"/>
  <c r="BK136" i="2"/>
  <c r="J136" i="2"/>
  <c r="BI135" i="2"/>
  <c r="BH135" i="2"/>
  <c r="BG135" i="2"/>
  <c r="BF135" i="2"/>
  <c r="BE135" i="2"/>
  <c r="T135" i="2"/>
  <c r="R135" i="2"/>
  <c r="P135" i="2"/>
  <c r="BK135" i="2"/>
  <c r="J135" i="2"/>
  <c r="BI134" i="2"/>
  <c r="BH134" i="2"/>
  <c r="BG134" i="2"/>
  <c r="BF134" i="2"/>
  <c r="BE134" i="2"/>
  <c r="T134" i="2"/>
  <c r="R134" i="2"/>
  <c r="P134" i="2"/>
  <c r="BK134" i="2"/>
  <c r="J134" i="2"/>
  <c r="BI133" i="2"/>
  <c r="BH133" i="2"/>
  <c r="BG133" i="2"/>
  <c r="BF133" i="2"/>
  <c r="BE133" i="2"/>
  <c r="T133" i="2"/>
  <c r="R133" i="2"/>
  <c r="P133" i="2"/>
  <c r="BK133" i="2"/>
  <c r="J133" i="2"/>
  <c r="BI131" i="2"/>
  <c r="BH131" i="2"/>
  <c r="BG131" i="2"/>
  <c r="BF131" i="2"/>
  <c r="BE131" i="2"/>
  <c r="T131" i="2"/>
  <c r="R131" i="2"/>
  <c r="P131" i="2"/>
  <c r="BK131" i="2"/>
  <c r="J131" i="2"/>
  <c r="BI129" i="2"/>
  <c r="BH129" i="2"/>
  <c r="BG129" i="2"/>
  <c r="BF129" i="2"/>
  <c r="BE129" i="2"/>
  <c r="T129" i="2"/>
  <c r="R129" i="2"/>
  <c r="P129" i="2"/>
  <c r="BK129" i="2"/>
  <c r="J129" i="2"/>
  <c r="BI128" i="2"/>
  <c r="BH128" i="2"/>
  <c r="BG128" i="2"/>
  <c r="BF128" i="2"/>
  <c r="BE128" i="2"/>
  <c r="T128" i="2"/>
  <c r="R128" i="2"/>
  <c r="P128" i="2"/>
  <c r="BK128" i="2"/>
  <c r="J128" i="2"/>
  <c r="BI127" i="2"/>
  <c r="BH127" i="2"/>
  <c r="BG127" i="2"/>
  <c r="BF127" i="2"/>
  <c r="BE127" i="2"/>
  <c r="T127" i="2"/>
  <c r="T126" i="2" s="1"/>
  <c r="R127" i="2"/>
  <c r="R126" i="2" s="1"/>
  <c r="P127" i="2"/>
  <c r="P126" i="2" s="1"/>
  <c r="BK127" i="2"/>
  <c r="J127" i="2"/>
  <c r="BI124" i="2"/>
  <c r="BH124" i="2"/>
  <c r="BG124" i="2"/>
  <c r="BF124" i="2"/>
  <c r="T124" i="2"/>
  <c r="R124" i="2"/>
  <c r="P124" i="2"/>
  <c r="BK124" i="2"/>
  <c r="J124" i="2"/>
  <c r="BE124" i="2" s="1"/>
  <c r="BI122" i="2"/>
  <c r="BH122" i="2"/>
  <c r="BG122" i="2"/>
  <c r="BF122" i="2"/>
  <c r="T122" i="2"/>
  <c r="R122" i="2"/>
  <c r="R121" i="2" s="1"/>
  <c r="P122" i="2"/>
  <c r="BK122" i="2"/>
  <c r="BK121" i="2" s="1"/>
  <c r="J121" i="2" s="1"/>
  <c r="J59" i="2" s="1"/>
  <c r="J122" i="2"/>
  <c r="BE122" i="2" s="1"/>
  <c r="BI119" i="2"/>
  <c r="BH119" i="2"/>
  <c r="BG119" i="2"/>
  <c r="BF119" i="2"/>
  <c r="BE119" i="2"/>
  <c r="T119" i="2"/>
  <c r="R119" i="2"/>
  <c r="P119" i="2"/>
  <c r="BK119" i="2"/>
  <c r="J119" i="2"/>
  <c r="BI117" i="2"/>
  <c r="BH117" i="2"/>
  <c r="BG117" i="2"/>
  <c r="BF117" i="2"/>
  <c r="BE117" i="2"/>
  <c r="T117" i="2"/>
  <c r="R117" i="2"/>
  <c r="P117" i="2"/>
  <c r="BK117" i="2"/>
  <c r="J117" i="2"/>
  <c r="BI114" i="2"/>
  <c r="BH114" i="2"/>
  <c r="BG114" i="2"/>
  <c r="BF114" i="2"/>
  <c r="BE114" i="2"/>
  <c r="T114" i="2"/>
  <c r="R114" i="2"/>
  <c r="P114" i="2"/>
  <c r="BK114" i="2"/>
  <c r="J114" i="2"/>
  <c r="BI113" i="2"/>
  <c r="BH113" i="2"/>
  <c r="BG113" i="2"/>
  <c r="BF113" i="2"/>
  <c r="BE113" i="2"/>
  <c r="T113" i="2"/>
  <c r="R113" i="2"/>
  <c r="P113" i="2"/>
  <c r="BK113" i="2"/>
  <c r="J113" i="2"/>
  <c r="BI112" i="2"/>
  <c r="BH112" i="2"/>
  <c r="BG112" i="2"/>
  <c r="BF112" i="2"/>
  <c r="BE112" i="2"/>
  <c r="T112" i="2"/>
  <c r="R112" i="2"/>
  <c r="P112" i="2"/>
  <c r="BK112" i="2"/>
  <c r="J112" i="2"/>
  <c r="BI111" i="2"/>
  <c r="BH111" i="2"/>
  <c r="BG111" i="2"/>
  <c r="BF111" i="2"/>
  <c r="BE111" i="2"/>
  <c r="T111" i="2"/>
  <c r="R111" i="2"/>
  <c r="P111" i="2"/>
  <c r="BK111" i="2"/>
  <c r="J111" i="2"/>
  <c r="BI109" i="2"/>
  <c r="BH109" i="2"/>
  <c r="BG109" i="2"/>
  <c r="BF109" i="2"/>
  <c r="BE109" i="2"/>
  <c r="T109" i="2"/>
  <c r="R109" i="2"/>
  <c r="P109" i="2"/>
  <c r="BK109" i="2"/>
  <c r="J109" i="2"/>
  <c r="BI106" i="2"/>
  <c r="BH106" i="2"/>
  <c r="BG106" i="2"/>
  <c r="BF106" i="2"/>
  <c r="BE106" i="2"/>
  <c r="T106" i="2"/>
  <c r="R106" i="2"/>
  <c r="P106" i="2"/>
  <c r="BK106" i="2"/>
  <c r="J106" i="2"/>
  <c r="BI103" i="2"/>
  <c r="BH103" i="2"/>
  <c r="BG103" i="2"/>
  <c r="BF103" i="2"/>
  <c r="BE103" i="2"/>
  <c r="T103" i="2"/>
  <c r="R103" i="2"/>
  <c r="P103" i="2"/>
  <c r="BK103" i="2"/>
  <c r="J103" i="2"/>
  <c r="BI100" i="2"/>
  <c r="BH100" i="2"/>
  <c r="BG100" i="2"/>
  <c r="BF100" i="2"/>
  <c r="BE100" i="2"/>
  <c r="T100" i="2"/>
  <c r="R100" i="2"/>
  <c r="P100" i="2"/>
  <c r="BK100" i="2"/>
  <c r="J100" i="2"/>
  <c r="BI98" i="2"/>
  <c r="BH98" i="2"/>
  <c r="BG98" i="2"/>
  <c r="BF98" i="2"/>
  <c r="BE98" i="2"/>
  <c r="T98" i="2"/>
  <c r="R98" i="2"/>
  <c r="P98" i="2"/>
  <c r="BK98" i="2"/>
  <c r="J98" i="2"/>
  <c r="BI95" i="2"/>
  <c r="BH95" i="2"/>
  <c r="BG95" i="2"/>
  <c r="BF95" i="2"/>
  <c r="BE95" i="2"/>
  <c r="T95" i="2"/>
  <c r="R95" i="2"/>
  <c r="P95" i="2"/>
  <c r="BK95" i="2"/>
  <c r="J95" i="2"/>
  <c r="BI93" i="2"/>
  <c r="BH93" i="2"/>
  <c r="BG93" i="2"/>
  <c r="BF93" i="2"/>
  <c r="BE93" i="2"/>
  <c r="T93" i="2"/>
  <c r="R93" i="2"/>
  <c r="P93" i="2"/>
  <c r="BK93" i="2"/>
  <c r="J93" i="2"/>
  <c r="BI90" i="2"/>
  <c r="BH90" i="2"/>
  <c r="BG90" i="2"/>
  <c r="BF90" i="2"/>
  <c r="BE90" i="2"/>
  <c r="T90" i="2"/>
  <c r="T89" i="2" s="1"/>
  <c r="R90" i="2"/>
  <c r="P90" i="2"/>
  <c r="P89" i="2" s="1"/>
  <c r="BK90" i="2"/>
  <c r="J90" i="2"/>
  <c r="F81" i="2"/>
  <c r="E79" i="2"/>
  <c r="F49" i="2"/>
  <c r="E47" i="2"/>
  <c r="J21" i="2"/>
  <c r="E21" i="2"/>
  <c r="J83" i="2" s="1"/>
  <c r="J20" i="2"/>
  <c r="J18" i="2"/>
  <c r="E18" i="2"/>
  <c r="F52" i="2" s="1"/>
  <c r="J17" i="2"/>
  <c r="J15" i="2"/>
  <c r="E15" i="2"/>
  <c r="F51" i="2" s="1"/>
  <c r="J14" i="2"/>
  <c r="J12" i="2"/>
  <c r="J81" i="2" s="1"/>
  <c r="E7" i="2"/>
  <c r="E45" i="2" s="1"/>
  <c r="AS51" i="1"/>
  <c r="L47" i="1"/>
  <c r="AM46" i="1"/>
  <c r="L46" i="1"/>
  <c r="AM44" i="1"/>
  <c r="L44" i="1"/>
  <c r="L42" i="1"/>
  <c r="L41" i="1"/>
  <c r="F33" i="2" l="1"/>
  <c r="BC52" i="1" s="1"/>
  <c r="BC51" i="1" s="1"/>
  <c r="W29" i="1" s="1"/>
  <c r="BK89" i="2"/>
  <c r="F34" i="2"/>
  <c r="BD52" i="1" s="1"/>
  <c r="BD51" i="1" s="1"/>
  <c r="W30" i="1" s="1"/>
  <c r="F31" i="2"/>
  <c r="BA52" i="1" s="1"/>
  <c r="BA51" i="1" s="1"/>
  <c r="AW51" i="1" s="1"/>
  <c r="AK27" i="1" s="1"/>
  <c r="F30" i="2"/>
  <c r="AZ52" i="1" s="1"/>
  <c r="AZ51" i="1" s="1"/>
  <c r="W26" i="1" s="1"/>
  <c r="P121" i="2"/>
  <c r="P88" i="2" s="1"/>
  <c r="P87" i="2" s="1"/>
  <c r="AU52" i="1" s="1"/>
  <c r="AU51" i="1" s="1"/>
  <c r="P147" i="2"/>
  <c r="BK171" i="2"/>
  <c r="J171" i="2" s="1"/>
  <c r="J62" i="2" s="1"/>
  <c r="BK182" i="2"/>
  <c r="J182" i="2" s="1"/>
  <c r="J63" i="2" s="1"/>
  <c r="P192" i="2"/>
  <c r="T198" i="2"/>
  <c r="BK225" i="2"/>
  <c r="J225" i="2" s="1"/>
  <c r="J67" i="2" s="1"/>
  <c r="J49" i="2"/>
  <c r="F84" i="2"/>
  <c r="R89" i="2"/>
  <c r="F32" i="2"/>
  <c r="BB52" i="1" s="1"/>
  <c r="BB51" i="1" s="1"/>
  <c r="W28" i="1" s="1"/>
  <c r="BK126" i="2"/>
  <c r="J126" i="2" s="1"/>
  <c r="J60" i="2" s="1"/>
  <c r="R147" i="2"/>
  <c r="P171" i="2"/>
  <c r="P182" i="2"/>
  <c r="R192" i="2"/>
  <c r="BK198" i="2"/>
  <c r="J198" i="2" s="1"/>
  <c r="J65" i="2" s="1"/>
  <c r="P225" i="2"/>
  <c r="P224" i="2" s="1"/>
  <c r="E77" i="2"/>
  <c r="T121" i="2"/>
  <c r="T147" i="2"/>
  <c r="R182" i="2"/>
  <c r="P198" i="2"/>
  <c r="R225" i="2"/>
  <c r="R224" i="2" s="1"/>
  <c r="BK88" i="2"/>
  <c r="J89" i="2"/>
  <c r="J58" i="2" s="1"/>
  <c r="AY51" i="1"/>
  <c r="T88" i="2"/>
  <c r="T87" i="2" s="1"/>
  <c r="BK224" i="2"/>
  <c r="J224" i="2" s="1"/>
  <c r="J66" i="2" s="1"/>
  <c r="AV51" i="1"/>
  <c r="F83" i="2"/>
  <c r="J31" i="2"/>
  <c r="AW52" i="1" s="1"/>
  <c r="J51" i="2"/>
  <c r="J30" i="2"/>
  <c r="AV52" i="1" s="1"/>
  <c r="AX51" i="1" l="1"/>
  <c r="W27" i="1"/>
  <c r="R88" i="2"/>
  <c r="R87" i="2" s="1"/>
  <c r="AT51" i="1"/>
  <c r="AK26" i="1"/>
  <c r="BK87" i="2"/>
  <c r="J87" i="2" s="1"/>
  <c r="J88" i="2"/>
  <c r="J57" i="2" s="1"/>
  <c r="AT52" i="1"/>
  <c r="J56" i="2" l="1"/>
  <c r="J27" i="2"/>
  <c r="AG52" i="1" l="1"/>
  <c r="J36" i="2"/>
  <c r="AG51" i="1" l="1"/>
  <c r="AN52" i="1"/>
  <c r="AK23" i="1" l="1"/>
  <c r="AK32" i="1" s="1"/>
  <c r="AN51" i="1"/>
</calcChain>
</file>

<file path=xl/sharedStrings.xml><?xml version="1.0" encoding="utf-8"?>
<sst xmlns="http://schemas.openxmlformats.org/spreadsheetml/2006/main" count="2264" uniqueCount="663">
  <si>
    <t>Export VZ</t>
  </si>
  <si>
    <t>List obsahuje:</t>
  </si>
  <si>
    <t>1) Rekapitulace stavby</t>
  </si>
  <si>
    <t>2) Rekapitulace objektů stavby a soupisů prací</t>
  </si>
  <si>
    <t>3.0</t>
  </si>
  <si>
    <t/>
  </si>
  <si>
    <t>False</t>
  </si>
  <si>
    <t>{45796cd1-f819-4d5d-954e-178c1d038747}</t>
  </si>
  <si>
    <t>&gt;&gt;  skryté sloupce  &lt;&lt;</t>
  </si>
  <si>
    <t>0,01</t>
  </si>
  <si>
    <t>21</t>
  </si>
  <si>
    <t>15</t>
  </si>
  <si>
    <t>REKAPITULACE STAVBY</t>
  </si>
  <si>
    <t>v ---  níže se nacházejí doplnkové a pomocné údaje k sestavám  --- v</t>
  </si>
  <si>
    <t>Návod na vyplnění</t>
  </si>
  <si>
    <t>0,001</t>
  </si>
  <si>
    <t>Kód:</t>
  </si>
  <si>
    <t>2017-004</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</si>
  <si>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</si>
  <si>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</si>
  <si>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Přístavba menzy ZČU Bory</t>
  </si>
  <si>
    <t>KSO:</t>
  </si>
  <si>
    <t>CC-CZ:</t>
  </si>
  <si>
    <t>Místo:</t>
  </si>
  <si>
    <t>Plzeň</t>
  </si>
  <si>
    <t>Datum:</t>
  </si>
  <si>
    <t>15. 2. 2017</t>
  </si>
  <si>
    <t>Zadavatel:</t>
  </si>
  <si>
    <t>IČ:</t>
  </si>
  <si>
    <t xml:space="preserve"> </t>
  </si>
  <si>
    <t>DIČ:</t>
  </si>
  <si>
    <t>Uchazeč:</t>
  </si>
  <si>
    <t>Vyplň údaj</t>
  </si>
  <si>
    <t>Projektant:</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</si>
  <si>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</si>
  <si>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</si>
  <si>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</si>
  <si>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</si>
  <si>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</si>
  <si>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</si>
  <si>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</si>
  <si>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</si>
  <si>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</si>
  <si>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</si>
  <si>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</si>
  <si>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</si>
  <si>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</si>
  <si>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</si>
  <si>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</si>
  <si>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</si>
  <si>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</si>
  <si>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</si>
  <si>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</si>
  <si>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</si>
  <si>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</si>
  <si>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</si>
  <si>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</si>
  <si>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</si>
  <si>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</si>
  <si>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</si>
  <si>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</si>
  <si>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</si>
  <si>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</si>
  <si>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</si>
  <si>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</si>
  <si>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</si>
  <si>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</si>
  <si>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</si>
  <si>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</si>
  <si>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</si>
  <si>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</si>
  <si>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</si>
  <si>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</si>
  <si>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</si>
  <si>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</si>
  <si>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</si>
  <si>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VYTÁPĚNÍ</t>
  </si>
  <si>
    <t>STA</t>
  </si>
  <si>
    <t>1</t>
  </si>
  <si>
    <t>{2040a1b3-aa41-46b3-870c-116fdb418625}</t>
  </si>
  <si>
    <t>2</t>
  </si>
  <si>
    <t>1) Krycí list soupisu</t>
  </si>
  <si>
    <t>2) Rekapitulace</t>
  </si>
  <si>
    <t>3) Soupis prací</t>
  </si>
  <si>
    <t>Zpět na list:</t>
  </si>
  <si>
    <t>Rekapitulace stavby</t>
  </si>
  <si>
    <t>KRYCÍ LIST SOUPISU</t>
  </si>
  <si>
    <t>Objekt:</t>
  </si>
  <si>
    <t>2017-004 - VYTÁPĚNÍ</t>
  </si>
  <si>
    <t>Součástí zadávací dokumentace je kromě výkazů a specifikace materiálu také výkresová část projektu a technická zpráva, které tento výkaz doplňují a blíže specifikují. Specifikace a výkazy materiálu jsou zpracovány v databázovém systému informací, metodických návodů a postupů pro stanovení ceny stavebního díla cenové soustavy ÚRS Praha v cenové úrovni 2017/1. Za nabídku je odpovědný zpracovatel nabídky. Výměry materiálů a prací, uvedené v podkladech pro cenovou nabídku, mají směrný charakter a určují minimální technický standard materiálů dle Zákona č.137/2006 Sb. Materiály a výrobky je možné zaměnit při zachování shodných nebo lepších parametrů a funkce. Volba konkrétních zařízení při realizaci, včetně odpovědnosti za jejich shodnost s českými normami a jinými zákonnými ustanoveními, je na dodavateli a podléhá schválení investora. _x000D_</t>
  </si>
  <si>
    <t>REKAPITULACE ČLENĚNÍ SOUPISU PRACÍ</t>
  </si>
  <si>
    <t>Kód dílu - Popis</t>
  </si>
  <si>
    <t>Cena celkem [CZK]</t>
  </si>
  <si>
    <t>Náklady soupisu celkem</t>
  </si>
  <si>
    <t>-1</t>
  </si>
  <si>
    <t>PSV - Práce a dodávky PSV</t>
  </si>
  <si>
    <t xml:space="preserve">    713 - Izolace tepelné</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</si>
  <si>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</si>
  <si>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</si>
  <si>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</si>
  <si>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</si>
  <si>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 xml:space="preserve">    767 - Konstrukce zámečnické</t>
  </si>
  <si>
    <t xml:space="preserve">    783 - Dokončovací práce - nátěry</t>
  </si>
  <si>
    <t>HZS - Hodinové zúčtovací sazby</t>
  </si>
  <si>
    <t>OST - Ostatní</t>
  </si>
  <si>
    <t xml:space="preserve">    O01 - Ostatní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</si>
  <si>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</si>
  <si>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</si>
  <si>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</si>
  <si>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</si>
  <si>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</si>
  <si>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</si>
  <si>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</si>
  <si>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</si>
  <si>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</si>
  <si>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</si>
  <si>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</si>
  <si>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</si>
  <si>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</si>
  <si>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</si>
  <si>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PSV</t>
  </si>
  <si>
    <t>Práce a dodávky PSV</t>
  </si>
  <si>
    <t>ROZPOCET</t>
  </si>
  <si>
    <t>713</t>
  </si>
  <si>
    <t>Izolace tepelné</t>
  </si>
  <si>
    <t>K</t>
  </si>
  <si>
    <t>713411111</t>
  </si>
  <si>
    <t>Montáž izolace tepelné potrubí a ohybů pásy nebo rohožemi bez povrchové úpravy (izolační materiál ve specifikaci) ovinutými kolem potrubí a staženými ocelovým drátem potrubí jednovrstvá</t>
  </si>
  <si>
    <t>m2</t>
  </si>
  <si>
    <t>CS ÚRS 2017 01</t>
  </si>
  <si>
    <t>16</t>
  </si>
  <si>
    <t>1720220629</t>
  </si>
  <si>
    <t>P</t>
  </si>
  <si>
    <t>Poznámka k položce:
Izolace potrubí nad střechou k jednotce VZT.</t>
  </si>
  <si>
    <t>VV</t>
  </si>
  <si>
    <t>(2*1,5)*0,5</t>
  </si>
  <si>
    <t>M</t>
  </si>
  <si>
    <t>631516720</t>
  </si>
  <si>
    <t>rohož izolační lamelová tl.60 mm</t>
  </si>
  <si>
    <t>32</t>
  </si>
  <si>
    <t>-2081579476</t>
  </si>
  <si>
    <t>(2*1,5*0,5)*1,4</t>
  </si>
  <si>
    <t>3</t>
  </si>
  <si>
    <t>713491111</t>
  </si>
  <si>
    <t>Montáž izolace tepelné potrubí a ohybů - doplňky a konstrukční součástí oplechování pevného vnějšího obvodu do 500 mm potrubí</t>
  </si>
  <si>
    <t>-1918725909</t>
  </si>
  <si>
    <t>PSC</t>
  </si>
  <si>
    <t xml:space="preserve">Poznámka k souboru cen:_x000D_
1. Ceny -2131, -2512 a -2513 slouží pro skladebné ocenění oprav doplňků tepelných izolací potrubí v části C01 Opravy a údržba tepelných izolací. </t>
  </si>
  <si>
    <t>4</t>
  </si>
  <si>
    <t>138141930</t>
  </si>
  <si>
    <t>plech hladký pozinkovaný, jakost DX51 + Z275, 1,00x1000x2000 mm</t>
  </si>
  <si>
    <t>t</t>
  </si>
  <si>
    <t>2964897</t>
  </si>
  <si>
    <t>1,5*1,6*0,001*7,860</t>
  </si>
  <si>
    <t>5</t>
  </si>
  <si>
    <t>713492815</t>
  </si>
  <si>
    <t>Montáž izolace tepelné potrubí a ohybů - doplňky a konstrukční součástí ostatní úpravy vyplnění montážní pěnou potrubí a ohyby</t>
  </si>
  <si>
    <t>m3</t>
  </si>
  <si>
    <t>-2107593707</t>
  </si>
  <si>
    <t>2*0,05*0,025</t>
  </si>
  <si>
    <t>6</t>
  </si>
  <si>
    <t>713492815R1</t>
  </si>
  <si>
    <t>Těsnění proti vodě mezi stavební střešní izolační manžetou a oplechováním tepelné izolace potrubí</t>
  </si>
  <si>
    <t>R</t>
  </si>
  <si>
    <t>-1848394621</t>
  </si>
  <si>
    <t xml:space="preserve">Poznámka k položce:
Upřesnit dle standardů dodavatele, situace na místě a koordinace se stavební částí </t>
  </si>
  <si>
    <t>2*0,05*0,025*1,4</t>
  </si>
  <si>
    <t>7</t>
  </si>
  <si>
    <t>713463411</t>
  </si>
  <si>
    <t>Montáž izolace tepelné potrubí a ohybů tvarovkami nebo deskami potrubními pouzdry návlekovými izolačními hadicemi potrubí a ohybů</t>
  </si>
  <si>
    <t>m</t>
  </si>
  <si>
    <t>-187525546</t>
  </si>
  <si>
    <t xml:space="preserve">Poznámka k souboru cen:_x000D_
1. Ceny -1121 až -1173 slouží pro skladebné ocenění oprav tepelných izolací potrubí skružemi připevněnými na tmel v části C01 Opravy a údržba tepelných izolací. 2. Cenami -1121 až -1173 lze oceňovat izolace skružemi o obvodu izolace do 1 570 mm včetně (tj. do vnějšího průměru skruže 500 mm). Izolace většího obvodu lze oceňovat cenami souboru cen 713 36-112 Montáž izolace tepelné těles ploch tvarových v části A 03. 3. Množství měrných jednotek u položek 713 46-3111 až -3411 se určuje podle článku 3521 Všeobecných podmínek části A04 tohoto katalogu. </t>
  </si>
  <si>
    <t>60+78+8+1</t>
  </si>
  <si>
    <t>8</t>
  </si>
  <si>
    <t>283771060</t>
  </si>
  <si>
    <t>izolace tepelná potrubí z pěnového polyetylenu, použití +110 °C, součinitel tepelné vodivosti λ40°C = 0,040 W/m.K, samozhášivý typ  - 18x30 mm</t>
  </si>
  <si>
    <t>-584758501</t>
  </si>
  <si>
    <t>Poznámka k položce:
Teplná izolace potrubí topné vody v kostrukcích - viz.výkresová část.</t>
  </si>
  <si>
    <t>9</t>
  </si>
  <si>
    <t>283770460</t>
  </si>
  <si>
    <t>dtto - 22 x 30 mm</t>
  </si>
  <si>
    <t>-1620372119</t>
  </si>
  <si>
    <t>10</t>
  </si>
  <si>
    <t>283770490</t>
  </si>
  <si>
    <t>dtto - 28 x 30 mm</t>
  </si>
  <si>
    <t>1738152403</t>
  </si>
  <si>
    <t>11</t>
  </si>
  <si>
    <t>283770650</t>
  </si>
  <si>
    <t>dtto - 54 x 30 mm</t>
  </si>
  <si>
    <t>395763566</t>
  </si>
  <si>
    <t>12</t>
  </si>
  <si>
    <t>283771300</t>
  </si>
  <si>
    <t>spona na izolace tepelné z pěnového polyetylenu</t>
  </si>
  <si>
    <t>kus</t>
  </si>
  <si>
    <t>1314992167</t>
  </si>
  <si>
    <t>Poznámka k položce:
Odhad - upřesnit při montáži.</t>
  </si>
  <si>
    <t>(147/2)*6</t>
  </si>
  <si>
    <t>13</t>
  </si>
  <si>
    <t>283771350</t>
  </si>
  <si>
    <t>páska samolepící na izolace tepelné z pěnového polyetylenu po 20 m</t>
  </si>
  <si>
    <t>301786754</t>
  </si>
  <si>
    <t>14</t>
  </si>
  <si>
    <t>998713101</t>
  </si>
  <si>
    <t>Přesun hmot pro izolace tepelné stanovený z hmotnosti přesunovaného materiálu vodorovná dopravní vzdálenost do 50 m v objektech výšky do 6 m</t>
  </si>
  <si>
    <t>-1157536145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</si>
  <si>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</si>
  <si>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732</t>
  </si>
  <si>
    <t>Ústřední vytápění - strojovny</t>
  </si>
  <si>
    <t>732421402</t>
  </si>
  <si>
    <t>Čerpadla teplovodní závitová mokroběžná oběhová pro teplovodní vytápění (elektronicky řízená) PN 10, do 110 st.C , DN přípojky/dopravní výška H (m) - čerpací výkon Q (m3/h) DN 25 / do 4,0 m / 2,2 m3/h</t>
  </si>
  <si>
    <t>soubor</t>
  </si>
  <si>
    <t>-1019993793</t>
  </si>
  <si>
    <t>Poznámka k položce:
 Údaje o výkonu čerpadla - viz. schema napojení VZT a schema strojovny. (V projektu uvažováno s ALPHA2 25-40).</t>
  </si>
  <si>
    <t>998732101</t>
  </si>
  <si>
    <t>Přesun hmot pro strojovny stanovený z hmotnosti přesunovaného materiálu vodorovná dopravní vzdálenost do 50 m v objektech výšky do 6 m</t>
  </si>
  <si>
    <t>-1125067709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</si>
  <si>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</si>
  <si>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733</t>
  </si>
  <si>
    <t>Ústřední vytápění - rozvodné potrubí</t>
  </si>
  <si>
    <t>17</t>
  </si>
  <si>
    <t>733111124</t>
  </si>
  <si>
    <t>Potrubí z trubek ocelových závitových bezešvých běžných nízkotlakých a středotlakých DN 20</t>
  </si>
  <si>
    <t>-1482838446</t>
  </si>
  <si>
    <t>18</t>
  </si>
  <si>
    <t>733111127</t>
  </si>
  <si>
    <t>Potrubí z trubek ocelových závitových bezešvých běžných nízkotlakých a středotlakých DN 40</t>
  </si>
  <si>
    <t>1398388068</t>
  </si>
  <si>
    <t>19</t>
  </si>
  <si>
    <t>733124115</t>
  </si>
  <si>
    <t>Potrubí z trubek ocelových hladkých zhotovení trubkových přechodů jednostranných přímých z trubek ocelových hladkých kováním DN/DN 1 40/ 20</t>
  </si>
  <si>
    <t>-1955607773</t>
  </si>
  <si>
    <t xml:space="preserve">Poznámka k souboru cen:_x000D_
1. Cenami –2112 a -2113 se oceňuje rozvod potrubí jednotrubkových horizontálních soustav. 2. V cenách –2112 a -2113 je započteno úplné těleso spojky a příchytky potrubí. 3. V cenách –2112 a -2113 není započteno: a) krycí lišty potrubí vedeného nad podlahou, b) připojení horizontálního rozvodu na stoupací potrubí. 4. Cenami –2122 a -2123 se oceňuje napojení rozvodu na jednotlivá stoupací potrubí, popř. na měřicí nebo regulační armaturu přípojky topného okruhu. 5. V cenách –2122 a -2123 je započteno: a) úplné těleso přípojky, b) navaření hrdla přípojky. </t>
  </si>
  <si>
    <t>20</t>
  </si>
  <si>
    <t>733190107</t>
  </si>
  <si>
    <t>Zkoušky těsnosti potrubí, manžety prostupové z trubek ocelových zkoušky těsnosti potrubí (za provozu) z trubek ocelových závitových DN do 40</t>
  </si>
  <si>
    <t>-587681638</t>
  </si>
  <si>
    <t xml:space="preserve">Poznámka k souboru cen:_x000D_
1. Zkouškami těsnosti potrubí se rozumí běžné přezkoušení za provozu (např. při výměně částí potrubí nebo armatury). </t>
  </si>
  <si>
    <t>733223202</t>
  </si>
  <si>
    <t>Potrubí z trubek měděných tvrdých spojovaných tvrdým pájením D 15/1</t>
  </si>
  <si>
    <t>-1040574762</t>
  </si>
  <si>
    <t>22</t>
  </si>
  <si>
    <t>733223203</t>
  </si>
  <si>
    <t>Potrubí z trubek měděných tvrdých spojovaných tvrdým pájením D 18/1</t>
  </si>
  <si>
    <t>-369159074</t>
  </si>
  <si>
    <t>23</t>
  </si>
  <si>
    <t>733223204</t>
  </si>
  <si>
    <t>Potrubí z trubek měděných tvrdých spojovaných tvrdým pájením D 22/1</t>
  </si>
  <si>
    <t>491522369</t>
  </si>
  <si>
    <t>24</t>
  </si>
  <si>
    <t>733224204</t>
  </si>
  <si>
    <t>Potrubí z trubek měděných Příplatek k cenám za potrubí vedené v kotelnách a strojovnách D 22/1,5</t>
  </si>
  <si>
    <t>2085592278</t>
  </si>
  <si>
    <t>25</t>
  </si>
  <si>
    <t>733224222</t>
  </si>
  <si>
    <t>Potrubí z trubek měděných Příplatek k cenám za zhotovení přípojky z trubek měděných D 15/1</t>
  </si>
  <si>
    <t>-870388815</t>
  </si>
  <si>
    <t>26</t>
  </si>
  <si>
    <t>733224223</t>
  </si>
  <si>
    <t>Potrubí z trubek měděných Příplatek k cenám za zhotovení přípojky z trubek měděných D 18/1</t>
  </si>
  <si>
    <t>1151249309</t>
  </si>
  <si>
    <t>27</t>
  </si>
  <si>
    <t>733224224</t>
  </si>
  <si>
    <t>Potrubí z trubek měděných Příplatek k cenám za zhotovení přípojky z trubek měděných D 22/1</t>
  </si>
  <si>
    <t>635043063</t>
  </si>
  <si>
    <t>Poznámka k položce:
Stížená montáž v komoře VZT a napojení ohřívače.</t>
  </si>
  <si>
    <t>28</t>
  </si>
  <si>
    <t>733290801</t>
  </si>
  <si>
    <t>Demontáž potrubí z trubek měděných D do 35/1,5</t>
  </si>
  <si>
    <t>-585502145</t>
  </si>
  <si>
    <t>29</t>
  </si>
  <si>
    <t>733291101</t>
  </si>
  <si>
    <t>Zkoušky těsnosti potrubí z trubek měděných D do 35/1,5</t>
  </si>
  <si>
    <t>-1458463213</t>
  </si>
  <si>
    <t>7+53+78</t>
  </si>
  <si>
    <t>30</t>
  </si>
  <si>
    <t>733890801</t>
  </si>
  <si>
    <t>Vnitrostaveništní přemístění vybouraných (demontovaných) hmot rozvodů potrubí vodorovně do 100 m v objektech výšky do 6 m</t>
  </si>
  <si>
    <t>-2015311</t>
  </si>
  <si>
    <t>31</t>
  </si>
  <si>
    <t>998733101</t>
  </si>
  <si>
    <t>Přesun hmot pro rozvody potrubí stanovený z hmotnosti přesunovaného materiálu vodorovná dopravní vzdálenost do 50 m v objektech výšky do 6 m</t>
  </si>
  <si>
    <t>-1984992825</t>
  </si>
  <si>
    <t>734</t>
  </si>
  <si>
    <t>Ústřední vytápění - armatury</t>
  </si>
  <si>
    <t>734173213</t>
  </si>
  <si>
    <t>Mezikusy, přírubové spoje přírubové spoje PN 6/I, 200 st.C DN 40</t>
  </si>
  <si>
    <t>-1087286743</t>
  </si>
  <si>
    <t>33</t>
  </si>
  <si>
    <t>734200821</t>
  </si>
  <si>
    <t>Demontáž armatur závitových se dvěma závity do G 1/2</t>
  </si>
  <si>
    <t>-1150864131</t>
  </si>
  <si>
    <t>34</t>
  </si>
  <si>
    <t>734209123</t>
  </si>
  <si>
    <t>Montáž závitových armatur se 3 závity G 1/2 (DN 15)</t>
  </si>
  <si>
    <t>1406052686</t>
  </si>
  <si>
    <t xml:space="preserve">Poznámka k položce:
Dodávka třícestných regulačních  ventilů se servopohony pro ohřívače VZT - profese M+R. </t>
  </si>
  <si>
    <t>35</t>
  </si>
  <si>
    <t>734211119</t>
  </si>
  <si>
    <t>Ventily odvzdušňovací závitové automatické PN 14 do 120 st.C G 3/8</t>
  </si>
  <si>
    <t>-1893680692</t>
  </si>
  <si>
    <t>36</t>
  </si>
  <si>
    <t>734221682</t>
  </si>
  <si>
    <t xml:space="preserve">Ventily regulační závitové hlavice termostatické, pro ovládání ventilů PN 10 do 110 st.C kapalinové otopných těles VK </t>
  </si>
  <si>
    <t>-636081992</t>
  </si>
  <si>
    <t xml:space="preserve">Poznámka k souboru cen:_x000D_
1. V cenách -0101 až -0105 nejsou započteny náklady na dodávku a montáž měřící a vypouštěcí armatury.Tyto se oceňují samostatně souborem cen 734 49 1101 až -1105. </t>
  </si>
  <si>
    <t>Poznámka k položce:
Hlavice kompatibilní s radiátorovými ventilovými vložkami otopných těles VK. (V projektu uvažováno s ventilovými vložkami HEIMEIER těles RADIK VK).</t>
  </si>
  <si>
    <t>37</t>
  </si>
  <si>
    <t>734242411</t>
  </si>
  <si>
    <t>Ventily zpětné závitové PN 16 do 110 st.C přímé G 3/8</t>
  </si>
  <si>
    <t>1905158347</t>
  </si>
  <si>
    <t>38</t>
  </si>
  <si>
    <t>734242413</t>
  </si>
  <si>
    <t>Ventily zpětné závitové PN 16 do 110 st.C přímé G 3/4</t>
  </si>
  <si>
    <t>-1886591697</t>
  </si>
  <si>
    <t>39</t>
  </si>
  <si>
    <t>734261402</t>
  </si>
  <si>
    <t>Šroubení připojovací armatury radiátorů PN 10 do 110 st.C, regulační uzavíratelné rohové G 1/2 x 18</t>
  </si>
  <si>
    <t>741364637</t>
  </si>
  <si>
    <t>40</t>
  </si>
  <si>
    <t>734291123</t>
  </si>
  <si>
    <t>Ostatní armatury kohouty plnicí a vypouštěcí PN 10 do 110 st.C G 1/2</t>
  </si>
  <si>
    <t>-865555894</t>
  </si>
  <si>
    <t>41</t>
  </si>
  <si>
    <t>734291243</t>
  </si>
  <si>
    <t>Ostatní armatury filtry závitové PN 16 do 130 st.C přímé s vnitřními závity G 3/4</t>
  </si>
  <si>
    <t>1313436689</t>
  </si>
  <si>
    <t>42</t>
  </si>
  <si>
    <t>734292714</t>
  </si>
  <si>
    <t>Ostatní armatury kulové kohouty PN 42 do 185 st.C přímé vnitřní závit G 3/4</t>
  </si>
  <si>
    <t>1264253208</t>
  </si>
  <si>
    <t>43</t>
  </si>
  <si>
    <t>734292717</t>
  </si>
  <si>
    <t>Ostatní armatury kulové kohouty PN 42 do 185 st.C přímé vnitřní závit G 1 1/2</t>
  </si>
  <si>
    <t>1225398194</t>
  </si>
  <si>
    <t>44</t>
  </si>
  <si>
    <t>734411101</t>
  </si>
  <si>
    <t>Teploměry technické s pevným stonkem a jímkou zadní připojení (axiální) průměr 63 mm délka stonku 50 mm</t>
  </si>
  <si>
    <t>-725285051</t>
  </si>
  <si>
    <t>45</t>
  </si>
  <si>
    <t>734421101</t>
  </si>
  <si>
    <t>Tlakoměry s pevným stonkem a zpětnou klapkou spodní připojení (radiální) tlaku 0–6 bar průměru 50 mm</t>
  </si>
  <si>
    <t>-1379904220</t>
  </si>
  <si>
    <t>46</t>
  </si>
  <si>
    <t>734494213</t>
  </si>
  <si>
    <t>Návarky s trubkovým závitem G 1/2</t>
  </si>
  <si>
    <t>-1647392269</t>
  </si>
  <si>
    <t xml:space="preserve">Poznámka k souboru cen:_x000D_
1. V cenách -9211 až -9213 je započtena montáž návarků přivařením; jejich dodávka se oceňuje ve specifikaci pouze v případech, kdy návarky nejsou součástí dodávky zařízení. </t>
  </si>
  <si>
    <t>Poznámka k položce:
Odhad. Počet upřesnit při realizaci dle potřeby profese M+R.</t>
  </si>
  <si>
    <t>47</t>
  </si>
  <si>
    <t>734890801</t>
  </si>
  <si>
    <t>Vnitrostaveništní přemístění vybouraných (demontovaných) hmot armatur vodorovně do 100 m v objektech výšky do 6 m</t>
  </si>
  <si>
    <t>-1576215428</t>
  </si>
  <si>
    <t>48</t>
  </si>
  <si>
    <t>998734101</t>
  </si>
  <si>
    <t>Přesun hmot pro armatury stanovený z hmotnosti přesunovaného materiálu vodorovná dopravní vzdálenost do 50 m v objektech výšky do 6 m</t>
  </si>
  <si>
    <t>1989477140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</si>
  <si>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</si>
  <si>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735</t>
  </si>
  <si>
    <t>Ústřední vytápění - otopná tělesa</t>
  </si>
  <si>
    <t>49</t>
  </si>
  <si>
    <t>735000912</t>
  </si>
  <si>
    <t>Regulace otopného systému při opravách vyregulování dvojregulačních ventilů a kohoutů s termostatickým ovládáním</t>
  </si>
  <si>
    <t>-704206350</t>
  </si>
  <si>
    <t>50</t>
  </si>
  <si>
    <t>735151821</t>
  </si>
  <si>
    <t>Demontáž otopných těles panelových dvouřadých stavební délky do 1500 mm</t>
  </si>
  <si>
    <t>879196427</t>
  </si>
  <si>
    <t>51</t>
  </si>
  <si>
    <t>735152475</t>
  </si>
  <si>
    <t>Otopná tělesa panelová (VKL) PN 1,0 MPa, T do 110 st.C dvoudesková s jednou přídavnou přestupní plochou výšky tělesa 600 mm 800 mm / 1030 W stavební délky / výkonu, levé připojení</t>
  </si>
  <si>
    <t>-2147034226</t>
  </si>
  <si>
    <t xml:space="preserve">Poznámka k položce:
V projektu uvažováno s otopnými tělesy RADIK VK a VKL s ventilovými vložkami HEIMEIER. V případě záměny dodavatelem dle Z.137/2006 nutno topný systém přepočítat a nově vyregulovat.  </t>
  </si>
  <si>
    <t>52</t>
  </si>
  <si>
    <t>735152523</t>
  </si>
  <si>
    <t>Otopná tělesa panelová (VK) PN 1,0 MPa, T do 110 st.C dvoudesková se dvěma přídavnými přestupními plochami výšky tělesa 300 mm 2000 mm / 1932 W stavební délky / výkonu</t>
  </si>
  <si>
    <t>-1296310740</t>
  </si>
  <si>
    <t>53</t>
  </si>
  <si>
    <t>735152578</t>
  </si>
  <si>
    <t>Otopná tělesa panelová (VKL) PN 1,0 MPa, T do 110 st.C dvoudesková se dvěma přídavnými přestupními plochami výšky tělesa 600 mm 1100 mm / 1847 W stavební délky / výkonu, levé připojení</t>
  </si>
  <si>
    <t>1409947098</t>
  </si>
  <si>
    <t>54</t>
  </si>
  <si>
    <t>735159240</t>
  </si>
  <si>
    <t>Otopná tělesa panelová (VK) montáž otopných těles panelových dvouřadých, stavební délky do 2820 mm</t>
  </si>
  <si>
    <t>180069202</t>
  </si>
  <si>
    <t>55</t>
  </si>
  <si>
    <t>735890801</t>
  </si>
  <si>
    <t>Vnitrostaveništní přemístění vybouraných (demontovaných) hmot otopných těles vodorovně do 100 m v objektech výšky do 6 m</t>
  </si>
  <si>
    <t>1544397108</t>
  </si>
  <si>
    <t>56</t>
  </si>
  <si>
    <t>998735101</t>
  </si>
  <si>
    <t>Přesun hmot pro otopná tělesa stanovený z hmotnosti přesunovaného materiálu vodorovná dopravní vzdálenost do 50 m v objektech výšky do 6 m</t>
  </si>
  <si>
    <t>-936145296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</si>
  <si>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</si>
  <si>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767</t>
  </si>
  <si>
    <t>Konstrukce zámečnické</t>
  </si>
  <si>
    <t>57</t>
  </si>
  <si>
    <t>767995112</t>
  </si>
  <si>
    <t>Montáž ostatních atypických zámečnických konstrukcí hmotnosti přes 5 do 10 kg</t>
  </si>
  <si>
    <t>kg</t>
  </si>
  <si>
    <t>-998299694</t>
  </si>
  <si>
    <t>Poznámka k položce:
Rozsah dodávek ocelových konstrukcí potřebných pro realizaci díla bude upřesněn dodavatelem dle jeho standardů.</t>
  </si>
  <si>
    <t>stropní závěsy společné pro 2 trubky:</t>
  </si>
  <si>
    <t>22*10</t>
  </si>
  <si>
    <t>Součet</t>
  </si>
  <si>
    <t>58</t>
  </si>
  <si>
    <t>767995112R1</t>
  </si>
  <si>
    <t>Dodávka ocelových atypických konstrukcí - odhad (upřesnit na místě dodavatelem)</t>
  </si>
  <si>
    <t>2125855812</t>
  </si>
  <si>
    <t>59</t>
  </si>
  <si>
    <t>998767101</t>
  </si>
  <si>
    <t>Přesun hmot pro zámečnické konstrukce stanovený z hmotnosti přesunovaného materiálu vodorovná dopravní vzdálenost do 50 m v objektech výšky do 6 m</t>
  </si>
  <si>
    <t>1133783296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</si>
  <si>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</si>
  <si>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783</t>
  </si>
  <si>
    <t>Dokončovací práce - nátěry</t>
  </si>
  <si>
    <t>60</t>
  </si>
  <si>
    <t>783314201</t>
  </si>
  <si>
    <t>Základní antikorozní nátěr zámečnických konstrukcí jednonásobný syntetický standardní</t>
  </si>
  <si>
    <t>1814747201</t>
  </si>
  <si>
    <t>0,22*65</t>
  </si>
  <si>
    <t>61</t>
  </si>
  <si>
    <t>783317101</t>
  </si>
  <si>
    <t>Krycí nátěr (email) zámečnických konstrukcí jednonásobný syntetický standardní</t>
  </si>
  <si>
    <t>2119734392</t>
  </si>
  <si>
    <t>62</t>
  </si>
  <si>
    <t>783614651</t>
  </si>
  <si>
    <t>Základní antikorozní nátěr armatur a kovových potrubí jednonásobný potrubí do DN 50 mm syntetický standardní</t>
  </si>
  <si>
    <t>-473980516</t>
  </si>
  <si>
    <t>8+1</t>
  </si>
  <si>
    <t>HZS</t>
  </si>
  <si>
    <t>Hodinové zúčtovací sazby</t>
  </si>
  <si>
    <t>63</t>
  </si>
  <si>
    <t>HZS2491</t>
  </si>
  <si>
    <t>Hodinové zúčtovací sazby profesí PSV zednické výpomoci a pomocné práce PSV dělník zednických výpomocí</t>
  </si>
  <si>
    <t>hod</t>
  </si>
  <si>
    <t>512</t>
  </si>
  <si>
    <t>183122746</t>
  </si>
  <si>
    <t>Poznámka k položce:
Odhad - upřesnit dodavatelem dle projektové dokumentace a jeho standardů.</t>
  </si>
  <si>
    <t xml:space="preserve">Úprava prostupů v stropních konstrukcích pro trubní vedení: </t>
  </si>
  <si>
    <t>2*1</t>
  </si>
  <si>
    <t>(Prostupy stropními a střešními konstrukcemi - dodávka stavební části)</t>
  </si>
  <si>
    <t>Prostupy svislými stěnovými konstrukcemi pro trubní vedení:</t>
  </si>
  <si>
    <t>6*3</t>
  </si>
  <si>
    <t>64</t>
  </si>
  <si>
    <t>HZS3111</t>
  </si>
  <si>
    <t>Hodinové zúčtovací sazby montáží technologických zařízení při externích montážích montér potrubí</t>
  </si>
  <si>
    <t>-190253331</t>
  </si>
  <si>
    <t>Příplatek k demontáži otopných těles, radiátorových armatura a připojovacího potrubí ze stoupačky:</t>
  </si>
  <si>
    <t>8*2*2</t>
  </si>
  <si>
    <t>Vypuštění vody z dotčených topných systémů, větví a stoupaček:</t>
  </si>
  <si>
    <t>4*2</t>
  </si>
  <si>
    <t>65</t>
  </si>
  <si>
    <t>HZS3112</t>
  </si>
  <si>
    <t>Hodinové zúčtovací sazby montáží technologických zařízení při externích montážích montér potrubí odborný</t>
  </si>
  <si>
    <t>75470415</t>
  </si>
  <si>
    <t>napouštění topného systému(větve pro UT a VZT):</t>
  </si>
  <si>
    <t>2*6</t>
  </si>
  <si>
    <t>topná zkouška a ostatní zkoušky dle ČSN:</t>
  </si>
  <si>
    <t>72</t>
  </si>
  <si>
    <t xml:space="preserve">příplatek za propojování nového a stávajícího potrubí: </t>
  </si>
  <si>
    <t>8*1</t>
  </si>
  <si>
    <t>spolupráce s profesí M+R a EL při montáži a zprovoznění systému:</t>
  </si>
  <si>
    <t>1*4</t>
  </si>
  <si>
    <t>OST</t>
  </si>
  <si>
    <t>Ostatní</t>
  </si>
  <si>
    <t>O01</t>
  </si>
  <si>
    <t>66</t>
  </si>
  <si>
    <t>0030201</t>
  </si>
  <si>
    <t>Požární těsnění prostupů potrubí stavebními konstrukcemi mezi požárními úseky typu EI 30 - EI 90 (materiál upřesněn projektem PBS a systémovým řešením dodavatele)</t>
  </si>
  <si>
    <t>ks</t>
  </si>
  <si>
    <t>-1553743561</t>
  </si>
  <si>
    <t>Poznámka k položce:
Požární těsnění prostupů prováděno systémovými materiály. Počet prostupů bude upřesněn při realizaci dle situace na místě a projektu PBS.</t>
  </si>
  <si>
    <t xml:space="preserve">Těsnění prostupů kolem potrubí ve stropních konstrukcích:  </t>
  </si>
  <si>
    <t>1*2+4*2</t>
  </si>
  <si>
    <t>Těsnění prostupů kolem potrubí ve stěnových konstrukcích:</t>
  </si>
  <si>
    <t>5*2</t>
  </si>
  <si>
    <t>67</t>
  </si>
  <si>
    <t>0040101</t>
  </si>
  <si>
    <t>Ekologická likvidace demontovaného materiálu</t>
  </si>
  <si>
    <t>-555391829</t>
  </si>
  <si>
    <t>Poznámka k položce:
Upřesnit dle stavby a standardů dodavatele.</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</si>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</sst>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0">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F000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800080"/>
      <name val="Trebuchet MS"/>
    </font>
    <font>
      <sz val="8"/>
      <color rgb="FFFF0000"/>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i/>
      <sz val="8"/>
      <name val="Trebuchet MS"/>
      <family val="2"/>
    </font>
  </fonts>
  <fills count="8">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37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7"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7" fillId="0" borderId="0" xfId="0" applyFont="1" applyBorder="1" applyAlignment="1">
      <alignment horizontal="left" vertical="center"/>
    </xf>
    <xf numFmtId="0" fontId="0" fillId="0" borderId="6" xfId="0" applyBorder="1"/>
    <xf numFmtId="0" fontId="16"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9" fillId="0" borderId="0" xfId="0" applyFont="1" applyBorder="1" applyAlignment="1">
      <alignment horizontal="left" vertical="center"/>
    </xf>
    <xf numFmtId="0" fontId="2" fillId="5" borderId="0" xfId="0" applyFont="1" applyFill="1" applyBorder="1" applyAlignment="1" applyProtection="1">
      <alignment horizontal="left" vertical="center"/>
      <protection locked="0"/>
    </xf>
    <xf numFmtId="49" fontId="2" fillId="5"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1"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0" fillId="6" borderId="10" xfId="0" applyFont="1" applyFill="1" applyBorder="1" applyAlignment="1">
      <alignment vertical="center"/>
    </xf>
    <xf numFmtId="0" fontId="3" fillId="6" borderId="10" xfId="0" applyFont="1" applyFill="1" applyBorder="1" applyAlignment="1">
      <alignment horizontal="center" vertical="center"/>
    </xf>
    <xf numFmtId="0" fontId="0" fillId="6"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7" fillId="0" borderId="0" xfId="0" applyFont="1" applyAlignment="1">
      <alignment horizontal="left" vertical="center"/>
    </xf>
    <xf numFmtId="0" fontId="2" fillId="0" borderId="5" xfId="0" applyFont="1" applyBorder="1" applyAlignment="1">
      <alignment vertical="center"/>
    </xf>
    <xf numFmtId="0" fontId="19"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2"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7" borderId="10" xfId="0" applyFont="1" applyFill="1" applyBorder="1" applyAlignment="1">
      <alignment vertical="center"/>
    </xf>
    <xf numFmtId="0" fontId="2" fillId="7" borderId="11" xfId="0" applyFont="1" applyFill="1" applyBorder="1" applyAlignment="1">
      <alignment horizontal="center" vertical="center"/>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0" fillId="0" borderId="15"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3" fillId="0" borderId="0" xfId="0" applyFont="1" applyAlignment="1">
      <alignment horizontal="center" vertical="center"/>
    </xf>
    <xf numFmtId="4" fontId="23" fillId="0" borderId="18" xfId="0" applyNumberFormat="1" applyFont="1" applyBorder="1" applyAlignment="1">
      <alignment vertical="center"/>
    </xf>
    <xf numFmtId="4" fontId="23" fillId="0" borderId="0" xfId="0" applyNumberFormat="1" applyFont="1" applyBorder="1" applyAlignment="1">
      <alignment vertical="center"/>
    </xf>
    <xf numFmtId="166" fontId="23" fillId="0" borderId="0" xfId="0" applyNumberFormat="1" applyFont="1" applyBorder="1" applyAlignment="1">
      <alignment vertical="center"/>
    </xf>
    <xf numFmtId="4" fontId="23" fillId="0" borderId="19" xfId="0" applyNumberFormat="1" applyFont="1" applyBorder="1" applyAlignment="1">
      <alignmen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horizontal="center" vertical="center"/>
    </xf>
    <xf numFmtId="4" fontId="30" fillId="0" borderId="23" xfId="0" applyNumberFormat="1" applyFont="1" applyBorder="1" applyAlignment="1">
      <alignment vertical="center"/>
    </xf>
    <xf numFmtId="4" fontId="30" fillId="0" borderId="24" xfId="0" applyNumberFormat="1" applyFont="1" applyBorder="1" applyAlignment="1">
      <alignment vertical="center"/>
    </xf>
    <xf numFmtId="166" fontId="30" fillId="0" borderId="24" xfId="0" applyNumberFormat="1" applyFont="1" applyBorder="1" applyAlignment="1">
      <alignment vertical="center"/>
    </xf>
    <xf numFmtId="4" fontId="30" fillId="0" borderId="25" xfId="0" applyNumberFormat="1" applyFont="1" applyBorder="1" applyAlignment="1">
      <alignment vertical="center"/>
    </xf>
    <xf numFmtId="0" fontId="4" fillId="0" borderId="0" xfId="0" applyFont="1" applyAlignment="1">
      <alignment horizontal="lef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1" fillId="3" borderId="0" xfId="1" applyFont="1" applyFill="1" applyAlignment="1">
      <alignment vertical="center"/>
    </xf>
    <xf numFmtId="0" fontId="13"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1" fillId="0" borderId="0" xfId="0" applyFont="1" applyBorder="1" applyAlignment="1">
      <alignment horizontal="left" vertical="center"/>
    </xf>
    <xf numFmtId="4" fontId="24"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7" borderId="0" xfId="0" applyFont="1" applyFill="1" applyBorder="1" applyAlignment="1">
      <alignment vertical="center"/>
    </xf>
    <xf numFmtId="0" fontId="3" fillId="7" borderId="9" xfId="0" applyFont="1" applyFill="1" applyBorder="1" applyAlignment="1">
      <alignment horizontal="left" vertical="center"/>
    </xf>
    <xf numFmtId="0" fontId="3" fillId="7" borderId="10" xfId="0" applyFont="1" applyFill="1" applyBorder="1" applyAlignment="1">
      <alignment horizontal="right" vertical="center"/>
    </xf>
    <xf numFmtId="0" fontId="3" fillId="7" borderId="10" xfId="0" applyFont="1" applyFill="1" applyBorder="1" applyAlignment="1">
      <alignment horizontal="center" vertical="center"/>
    </xf>
    <xf numFmtId="0" fontId="0" fillId="7" borderId="10" xfId="0" applyFont="1" applyFill="1" applyBorder="1" applyAlignment="1" applyProtection="1">
      <alignment vertical="center"/>
      <protection locked="0"/>
    </xf>
    <xf numFmtId="4" fontId="3" fillId="7" borderId="10" xfId="0" applyNumberFormat="1" applyFont="1" applyFill="1" applyBorder="1" applyAlignment="1">
      <alignment vertical="center"/>
    </xf>
    <xf numFmtId="0" fontId="0" fillId="7"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7" borderId="0" xfId="0" applyFont="1" applyFill="1" applyBorder="1" applyAlignment="1">
      <alignment horizontal="left" vertical="center"/>
    </xf>
    <xf numFmtId="0" fontId="0" fillId="7" borderId="0" xfId="0" applyFont="1" applyFill="1" applyBorder="1" applyAlignment="1" applyProtection="1">
      <alignment vertical="center"/>
      <protection locked="0"/>
    </xf>
    <xf numFmtId="0" fontId="2" fillId="7" borderId="0" xfId="0" applyFont="1" applyFill="1" applyBorder="1" applyAlignment="1">
      <alignment horizontal="right" vertical="center"/>
    </xf>
    <xf numFmtId="0" fontId="0" fillId="7" borderId="6" xfId="0" applyFont="1" applyFill="1" applyBorder="1" applyAlignment="1">
      <alignment vertical="center"/>
    </xf>
    <xf numFmtId="0" fontId="32"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7" borderId="20" xfId="0" applyFont="1" applyFill="1" applyBorder="1" applyAlignment="1">
      <alignment horizontal="center" vertical="center" wrapText="1"/>
    </xf>
    <xf numFmtId="0" fontId="2" fillId="7" borderId="21" xfId="0" applyFont="1" applyFill="1" applyBorder="1" applyAlignment="1">
      <alignment horizontal="center" vertical="center" wrapText="1"/>
    </xf>
    <xf numFmtId="0" fontId="33" fillId="7" borderId="21" xfId="0" applyFont="1" applyFill="1" applyBorder="1" applyAlignment="1" applyProtection="1">
      <alignment horizontal="center" vertical="center" wrapText="1"/>
      <protection locked="0"/>
    </xf>
    <xf numFmtId="0" fontId="2" fillId="7" borderId="22" xfId="0" applyFont="1" applyFill="1" applyBorder="1" applyAlignment="1">
      <alignment horizontal="center" vertical="center" wrapText="1"/>
    </xf>
    <xf numFmtId="4" fontId="24" fillId="0" borderId="0" xfId="0" applyNumberFormat="1" applyFont="1" applyAlignment="1"/>
    <xf numFmtId="166" fontId="34" fillId="0" borderId="16" xfId="0" applyNumberFormat="1" applyFont="1" applyBorder="1" applyAlignment="1"/>
    <xf numFmtId="166" fontId="34" fillId="0" borderId="17" xfId="0" applyNumberFormat="1" applyFont="1" applyBorder="1" applyAlignment="1"/>
    <xf numFmtId="4" fontId="35"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lignment horizontal="left"/>
    </xf>
    <xf numFmtId="0" fontId="6" fillId="0" borderId="0" xfId="0" applyFont="1" applyBorder="1" applyAlignment="1">
      <alignment horizontal="left"/>
    </xf>
    <xf numFmtId="4" fontId="6" fillId="0" borderId="0" xfId="0" applyNumberFormat="1" applyFont="1" applyBorder="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4" fontId="0" fillId="5"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5"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36" fillId="0" borderId="0" xfId="0" applyFont="1" applyAlignment="1">
      <alignment horizontal="left" vertical="center"/>
    </xf>
    <xf numFmtId="0" fontId="37" fillId="0" borderId="0" xfId="0" applyFont="1" applyAlignment="1">
      <alignmen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8" fillId="0" borderId="5" xfId="0" applyFont="1" applyBorder="1" applyAlignment="1">
      <alignment vertical="center"/>
    </xf>
    <xf numFmtId="0" fontId="36" fillId="0" borderId="0" xfId="0" applyFont="1" applyBorder="1" applyAlignment="1">
      <alignment horizontal="left" vertical="center"/>
    </xf>
    <xf numFmtId="0" fontId="8" fillId="0" borderId="0" xfId="0" applyFont="1" applyBorder="1" applyAlignment="1">
      <alignment horizontal="left" vertical="center"/>
    </xf>
    <xf numFmtId="0" fontId="8" fillId="0" borderId="0" xfId="0" applyFont="1" applyBorder="1" applyAlignment="1">
      <alignment horizontal="left" vertical="center" wrapText="1"/>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8" fillId="0" borderId="0" xfId="0" applyFont="1" applyAlignment="1">
      <alignment horizontal="left" vertical="center"/>
    </xf>
    <xf numFmtId="0" fontId="37" fillId="0" borderId="0" xfId="0" applyFont="1" applyBorder="1" applyAlignment="1">
      <alignment vertical="center" wrapText="1"/>
    </xf>
    <xf numFmtId="0" fontId="9" fillId="0" borderId="5" xfId="0" applyFont="1" applyBorder="1" applyAlignment="1">
      <alignment vertical="center"/>
    </xf>
    <xf numFmtId="0" fontId="38" fillId="0" borderId="0" xfId="0" applyFont="1" applyAlignment="1">
      <alignment horizontal="left" vertical="center"/>
    </xf>
    <xf numFmtId="0" fontId="38"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8" fillId="0" borderId="0" xfId="0" applyFont="1" applyAlignment="1">
      <alignment horizontal="left" vertical="center" wrapText="1"/>
    </xf>
    <xf numFmtId="0" fontId="10" fillId="0" borderId="5" xfId="0" applyFont="1" applyBorder="1" applyAlignment="1">
      <alignment vertical="center"/>
    </xf>
    <xf numFmtId="0" fontId="39" fillId="0" borderId="0" xfId="0" applyFont="1" applyBorder="1" applyAlignment="1">
      <alignment horizontal="left" vertical="center"/>
    </xf>
    <xf numFmtId="0" fontId="39" fillId="0" borderId="0" xfId="0" applyFont="1" applyBorder="1" applyAlignment="1">
      <alignment horizontal="left" vertical="center" wrapText="1"/>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10" fillId="0" borderId="0" xfId="0" applyFont="1" applyAlignment="1">
      <alignment horizontal="left" vertical="center"/>
    </xf>
    <xf numFmtId="0" fontId="5" fillId="0" borderId="0" xfId="0" applyFont="1" applyBorder="1" applyAlignment="1">
      <alignment horizontal="left"/>
    </xf>
    <xf numFmtId="4" fontId="5" fillId="0" borderId="0" xfId="0" applyNumberFormat="1" applyFont="1" applyBorder="1" applyAlignment="1"/>
    <xf numFmtId="0" fontId="39" fillId="0" borderId="0" xfId="0" applyFont="1" applyAlignment="1">
      <alignment horizontal="left" vertical="center"/>
    </xf>
    <xf numFmtId="0" fontId="39" fillId="0" borderId="0" xfId="0" applyFont="1" applyAlignment="1">
      <alignment horizontal="left" vertical="center" wrapText="1"/>
    </xf>
    <xf numFmtId="0" fontId="0" fillId="0" borderId="23" xfId="0" applyFont="1" applyBorder="1" applyAlignment="1">
      <alignment vertical="center"/>
    </xf>
    <xf numFmtId="0" fontId="0" fillId="0" borderId="24" xfId="0" applyFont="1" applyBorder="1" applyAlignment="1">
      <alignment vertical="center"/>
    </xf>
    <xf numFmtId="0" fontId="0" fillId="0" borderId="25" xfId="0" applyFont="1" applyBorder="1" applyAlignment="1">
      <alignment vertical="center"/>
    </xf>
    <xf numFmtId="0" fontId="0" fillId="0" borderId="0" xfId="0" applyAlignment="1" applyProtection="1">
      <alignment vertical="top"/>
      <protection locked="0"/>
    </xf>
    <xf numFmtId="0" fontId="40" fillId="0" borderId="29" xfId="0" applyFont="1" applyBorder="1" applyAlignment="1" applyProtection="1">
      <alignment vertical="center" wrapText="1"/>
      <protection locked="0"/>
    </xf>
    <xf numFmtId="0" fontId="40" fillId="0" borderId="30" xfId="0" applyFont="1" applyBorder="1" applyAlignment="1" applyProtection="1">
      <alignment vertical="center" wrapText="1"/>
      <protection locked="0"/>
    </xf>
    <xf numFmtId="0" fontId="40" fillId="0" borderId="31" xfId="0" applyFont="1" applyBorder="1" applyAlignment="1" applyProtection="1">
      <alignment vertical="center" wrapText="1"/>
      <protection locked="0"/>
    </xf>
    <xf numFmtId="0" fontId="40" fillId="0" borderId="32" xfId="0" applyFont="1" applyBorder="1" applyAlignment="1" applyProtection="1">
      <alignment horizontal="center" vertical="center" wrapText="1"/>
      <protection locked="0"/>
    </xf>
    <xf numFmtId="0" fontId="40" fillId="0" borderId="33" xfId="0" applyFont="1" applyBorder="1" applyAlignment="1" applyProtection="1">
      <alignment horizontal="center" vertical="center" wrapText="1"/>
      <protection locked="0"/>
    </xf>
    <xf numFmtId="0" fontId="40" fillId="0" borderId="32" xfId="0" applyFont="1" applyBorder="1" applyAlignment="1" applyProtection="1">
      <alignment vertical="center" wrapText="1"/>
      <protection locked="0"/>
    </xf>
    <xf numFmtId="0" fontId="40" fillId="0" borderId="33" xfId="0" applyFont="1" applyBorder="1" applyAlignment="1" applyProtection="1">
      <alignment vertical="center" wrapText="1"/>
      <protection locked="0"/>
    </xf>
    <xf numFmtId="0" fontId="42" fillId="0" borderId="1" xfId="0" applyFont="1" applyBorder="1" applyAlignment="1" applyProtection="1">
      <alignment horizontal="left" vertical="center" wrapText="1"/>
      <protection locked="0"/>
    </xf>
    <xf numFmtId="0" fontId="43" fillId="0" borderId="1" xfId="0" applyFont="1" applyBorder="1" applyAlignment="1" applyProtection="1">
      <alignment horizontal="left" vertical="center" wrapText="1"/>
      <protection locked="0"/>
    </xf>
    <xf numFmtId="0" fontId="43" fillId="0" borderId="32" xfId="0" applyFont="1" applyBorder="1" applyAlignment="1" applyProtection="1">
      <alignment vertical="center" wrapText="1"/>
      <protection locked="0"/>
    </xf>
    <xf numFmtId="0" fontId="43" fillId="0" borderId="1" xfId="0" applyFont="1" applyBorder="1" applyAlignment="1" applyProtection="1">
      <alignment vertical="center" wrapText="1"/>
      <protection locked="0"/>
    </xf>
    <xf numFmtId="0" fontId="43" fillId="0" borderId="1" xfId="0" applyFont="1" applyBorder="1" applyAlignment="1" applyProtection="1">
      <alignment vertical="center"/>
      <protection locked="0"/>
    </xf>
    <xf numFmtId="0" fontId="43" fillId="0" borderId="1" xfId="0" applyFont="1" applyBorder="1" applyAlignment="1" applyProtection="1">
      <alignment horizontal="left" vertical="center"/>
      <protection locked="0"/>
    </xf>
    <xf numFmtId="49" fontId="43" fillId="0" borderId="1" xfId="0" applyNumberFormat="1" applyFont="1" applyBorder="1" applyAlignment="1" applyProtection="1">
      <alignment vertical="center" wrapText="1"/>
      <protection locked="0"/>
    </xf>
    <xf numFmtId="0" fontId="40" fillId="0" borderId="35" xfId="0" applyFont="1" applyBorder="1" applyAlignment="1" applyProtection="1">
      <alignment vertical="center" wrapText="1"/>
      <protection locked="0"/>
    </xf>
    <xf numFmtId="0" fontId="44" fillId="0" borderId="34" xfId="0" applyFont="1" applyBorder="1" applyAlignment="1" applyProtection="1">
      <alignment vertical="center" wrapText="1"/>
      <protection locked="0"/>
    </xf>
    <xf numFmtId="0" fontId="40" fillId="0" borderId="36" xfId="0" applyFont="1" applyBorder="1" applyAlignment="1" applyProtection="1">
      <alignment vertical="center" wrapText="1"/>
      <protection locked="0"/>
    </xf>
    <xf numFmtId="0" fontId="40" fillId="0" borderId="1" xfId="0" applyFont="1" applyBorder="1" applyAlignment="1" applyProtection="1">
      <alignment vertical="top"/>
      <protection locked="0"/>
    </xf>
    <xf numFmtId="0" fontId="40" fillId="0" borderId="0" xfId="0" applyFont="1" applyAlignment="1" applyProtection="1">
      <alignment vertical="top"/>
      <protection locked="0"/>
    </xf>
    <xf numFmtId="0" fontId="40" fillId="0" borderId="29" xfId="0" applyFont="1" applyBorder="1" applyAlignment="1" applyProtection="1">
      <alignment horizontal="left" vertical="center"/>
      <protection locked="0"/>
    </xf>
    <xf numFmtId="0" fontId="40" fillId="0" borderId="30" xfId="0" applyFont="1" applyBorder="1" applyAlignment="1" applyProtection="1">
      <alignment horizontal="left" vertical="center"/>
      <protection locked="0"/>
    </xf>
    <xf numFmtId="0" fontId="40" fillId="0" borderId="31" xfId="0" applyFont="1" applyBorder="1" applyAlignment="1" applyProtection="1">
      <alignment horizontal="left" vertical="center"/>
      <protection locked="0"/>
    </xf>
    <xf numFmtId="0" fontId="40" fillId="0" borderId="32" xfId="0" applyFont="1" applyBorder="1" applyAlignment="1" applyProtection="1">
      <alignment horizontal="left" vertical="center"/>
      <protection locked="0"/>
    </xf>
    <xf numFmtId="0" fontId="40" fillId="0" borderId="33"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5" fillId="0" borderId="0" xfId="0" applyFont="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42" fillId="0" borderId="34" xfId="0" applyFont="1" applyBorder="1" applyAlignment="1" applyProtection="1">
      <alignment horizontal="center" vertical="center"/>
      <protection locked="0"/>
    </xf>
    <xf numFmtId="0" fontId="45" fillId="0" borderId="34"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3" fillId="0" borderId="0" xfId="0" applyFont="1" applyAlignment="1" applyProtection="1">
      <alignment horizontal="left" vertical="center"/>
      <protection locked="0"/>
    </xf>
    <xf numFmtId="0" fontId="43" fillId="0" borderId="1" xfId="0" applyFont="1" applyBorder="1" applyAlignment="1" applyProtection="1">
      <alignment horizontal="center" vertical="center"/>
      <protection locked="0"/>
    </xf>
    <xf numFmtId="0" fontId="43" fillId="0" borderId="32" xfId="0" applyFont="1" applyBorder="1" applyAlignment="1" applyProtection="1">
      <alignment horizontal="left" vertical="center"/>
      <protection locked="0"/>
    </xf>
    <xf numFmtId="0" fontId="43" fillId="2" borderId="1" xfId="0" applyFont="1" applyFill="1" applyBorder="1" applyAlignment="1" applyProtection="1">
      <alignment horizontal="left" vertical="center"/>
      <protection locked="0"/>
    </xf>
    <xf numFmtId="0" fontId="43" fillId="2" borderId="1" xfId="0" applyFont="1" applyFill="1" applyBorder="1" applyAlignment="1" applyProtection="1">
      <alignment horizontal="center" vertical="center"/>
      <protection locked="0"/>
    </xf>
    <xf numFmtId="0" fontId="40" fillId="0" borderId="35"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0" fillId="0" borderId="1" xfId="0" applyFont="1" applyBorder="1" applyAlignment="1" applyProtection="1">
      <alignment horizontal="left" vertical="center" wrapText="1"/>
      <protection locked="0"/>
    </xf>
    <xf numFmtId="0" fontId="43" fillId="0" borderId="1" xfId="0" applyFont="1" applyBorder="1" applyAlignment="1" applyProtection="1">
      <alignment horizontal="center" vertical="center" wrapText="1"/>
      <protection locked="0"/>
    </xf>
    <xf numFmtId="0" fontId="40" fillId="0" borderId="29" xfId="0" applyFont="1" applyBorder="1" applyAlignment="1" applyProtection="1">
      <alignment horizontal="left" vertical="center" wrapText="1"/>
      <protection locked="0"/>
    </xf>
    <xf numFmtId="0" fontId="40" fillId="0" borderId="30" xfId="0" applyFont="1" applyBorder="1" applyAlignment="1" applyProtection="1">
      <alignment horizontal="left" vertical="center" wrapText="1"/>
      <protection locked="0"/>
    </xf>
    <xf numFmtId="0" fontId="40" fillId="0" borderId="31"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5" fillId="0" borderId="32" xfId="0" applyFont="1" applyBorder="1" applyAlignment="1" applyProtection="1">
      <alignment horizontal="left" vertical="center" wrapText="1"/>
      <protection locked="0"/>
    </xf>
    <xf numFmtId="0" fontId="45" fillId="0" borderId="33"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protection locked="0"/>
    </xf>
    <xf numFmtId="0" fontId="43" fillId="0" borderId="35" xfId="0" applyFont="1" applyBorder="1" applyAlignment="1" applyProtection="1">
      <alignment horizontal="left" vertical="center" wrapText="1"/>
      <protection locked="0"/>
    </xf>
    <xf numFmtId="0" fontId="43" fillId="0" borderId="34" xfId="0" applyFont="1" applyBorder="1" applyAlignment="1" applyProtection="1">
      <alignment horizontal="left" vertical="center" wrapText="1"/>
      <protection locked="0"/>
    </xf>
    <xf numFmtId="0" fontId="43" fillId="0" borderId="36" xfId="0" applyFont="1" applyBorder="1" applyAlignment="1" applyProtection="1">
      <alignment horizontal="left" vertical="center" wrapText="1"/>
      <protection locked="0"/>
    </xf>
    <xf numFmtId="0" fontId="43" fillId="0" borderId="1" xfId="0" applyFont="1" applyBorder="1" applyAlignment="1" applyProtection="1">
      <alignment horizontal="left" vertical="top"/>
      <protection locked="0"/>
    </xf>
    <xf numFmtId="0" fontId="43" fillId="0" borderId="1" xfId="0" applyFont="1" applyBorder="1" applyAlignment="1" applyProtection="1">
      <alignment horizontal="center" vertical="top"/>
      <protection locked="0"/>
    </xf>
    <xf numFmtId="0" fontId="43" fillId="0" borderId="35" xfId="0" applyFont="1" applyBorder="1" applyAlignment="1" applyProtection="1">
      <alignment horizontal="left" vertical="center"/>
      <protection locked="0"/>
    </xf>
    <xf numFmtId="0" fontId="43" fillId="0" borderId="36" xfId="0" applyFont="1" applyBorder="1" applyAlignment="1" applyProtection="1">
      <alignment horizontal="left" vertical="center"/>
      <protection locked="0"/>
    </xf>
    <xf numFmtId="0" fontId="45" fillId="0" borderId="0" xfId="0" applyFont="1" applyAlignment="1" applyProtection="1">
      <alignment vertical="center"/>
      <protection locked="0"/>
    </xf>
    <xf numFmtId="0" fontId="42" fillId="0" borderId="1" xfId="0" applyFont="1" applyBorder="1" applyAlignment="1" applyProtection="1">
      <alignment vertical="center"/>
      <protection locked="0"/>
    </xf>
    <xf numFmtId="0" fontId="45" fillId="0" borderId="34"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3"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2" fillId="0" borderId="34" xfId="0" applyFont="1" applyBorder="1" applyAlignment="1" applyProtection="1">
      <alignment horizontal="left"/>
      <protection locked="0"/>
    </xf>
    <xf numFmtId="0" fontId="45" fillId="0" borderId="34" xfId="0" applyFont="1" applyBorder="1" applyAlignment="1" applyProtection="1">
      <protection locked="0"/>
    </xf>
    <xf numFmtId="0" fontId="40" fillId="0" borderId="32" xfId="0" applyFont="1" applyBorder="1" applyAlignment="1" applyProtection="1">
      <alignment vertical="top"/>
      <protection locked="0"/>
    </xf>
    <xf numFmtId="0" fontId="40" fillId="0" borderId="33" xfId="0" applyFont="1" applyBorder="1" applyAlignment="1" applyProtection="1">
      <alignment vertical="top"/>
      <protection locked="0"/>
    </xf>
    <xf numFmtId="0" fontId="40" fillId="0" borderId="1" xfId="0" applyFont="1" applyBorder="1" applyAlignment="1" applyProtection="1">
      <alignment horizontal="center" vertical="center"/>
      <protection locked="0"/>
    </xf>
    <xf numFmtId="0" fontId="40" fillId="0" borderId="1" xfId="0" applyFont="1" applyBorder="1" applyAlignment="1" applyProtection="1">
      <alignment horizontal="left" vertical="top"/>
      <protection locked="0"/>
    </xf>
    <xf numFmtId="0" fontId="40" fillId="0" borderId="35" xfId="0" applyFont="1" applyBorder="1" applyAlignment="1" applyProtection="1">
      <alignment vertical="top"/>
      <protection locked="0"/>
    </xf>
    <xf numFmtId="0" fontId="40" fillId="0" borderId="34" xfId="0" applyFont="1" applyBorder="1" applyAlignment="1" applyProtection="1">
      <alignment vertical="top"/>
      <protection locked="0"/>
    </xf>
    <xf numFmtId="0" fontId="40" fillId="0" borderId="36" xfId="0" applyFont="1" applyBorder="1" applyAlignment="1" applyProtection="1">
      <alignment vertical="top"/>
      <protection locked="0"/>
    </xf>
    <xf numFmtId="0" fontId="0" fillId="0" borderId="0" xfId="0" applyFont="1" applyBorder="1" applyAlignment="1">
      <alignment vertical="center"/>
    </xf>
    <xf numFmtId="0" fontId="0" fillId="0" borderId="0" xfId="0" applyFont="1" applyAlignment="1">
      <alignment vertical="center"/>
    </xf>
    <xf numFmtId="0" fontId="49" fillId="0" borderId="28" xfId="0" applyFont="1" applyBorder="1" applyAlignment="1" applyProtection="1">
      <alignment horizontal="center" vertical="center"/>
      <protection locked="0"/>
    </xf>
    <xf numFmtId="49" fontId="49" fillId="0" borderId="28" xfId="0" applyNumberFormat="1" applyFont="1" applyBorder="1" applyAlignment="1" applyProtection="1">
      <alignment horizontal="left" vertical="center" wrapText="1"/>
      <protection locked="0"/>
    </xf>
    <xf numFmtId="0" fontId="49" fillId="0" borderId="28" xfId="0" applyFont="1" applyBorder="1" applyAlignment="1" applyProtection="1">
      <alignment horizontal="left" vertical="center" wrapText="1"/>
      <protection locked="0"/>
    </xf>
    <xf numFmtId="0" fontId="49" fillId="0" borderId="28" xfId="0" applyFont="1" applyBorder="1" applyAlignment="1" applyProtection="1">
      <alignment horizontal="center" vertical="center" wrapText="1"/>
      <protection locked="0"/>
    </xf>
    <xf numFmtId="4" fontId="49" fillId="5" borderId="28" xfId="0" applyNumberFormat="1" applyFont="1" applyFill="1" applyBorder="1" applyAlignment="1" applyProtection="1">
      <alignment vertical="center"/>
      <protection locked="0"/>
    </xf>
    <xf numFmtId="4" fontId="49" fillId="0" borderId="28" xfId="0" applyNumberFormat="1" applyFont="1" applyBorder="1" applyAlignment="1" applyProtection="1">
      <alignment vertical="center"/>
      <protection locked="0"/>
    </xf>
    <xf numFmtId="0" fontId="49" fillId="0" borderId="5" xfId="0" applyFont="1" applyBorder="1" applyAlignment="1">
      <alignment vertical="center"/>
    </xf>
    <xf numFmtId="0" fontId="49" fillId="5" borderId="28" xfId="0" applyFont="1" applyFill="1" applyBorder="1" applyAlignment="1" applyProtection="1">
      <alignment horizontal="left" vertical="center"/>
      <protection locked="0"/>
    </xf>
    <xf numFmtId="0" fontId="49" fillId="0" borderId="0" xfId="0" applyFont="1" applyBorder="1" applyAlignment="1">
      <alignment horizontal="center" vertical="center"/>
    </xf>
    <xf numFmtId="166" fontId="0" fillId="0" borderId="0" xfId="0" applyNumberFormat="1" applyFont="1" applyBorder="1" applyAlignment="1">
      <alignment vertical="center"/>
    </xf>
    <xf numFmtId="166" fontId="0" fillId="0" borderId="19" xfId="0" applyNumberFormat="1" applyFont="1" applyBorder="1" applyAlignment="1">
      <alignment vertical="center"/>
    </xf>
    <xf numFmtId="4" fontId="20" fillId="0" borderId="0" xfId="0" applyNumberFormat="1" applyFont="1" applyBorder="1" applyAlignment="1">
      <alignment vertical="center"/>
    </xf>
    <xf numFmtId="0" fontId="1" fillId="0" borderId="0" xfId="0" applyFont="1" applyBorder="1" applyAlignment="1">
      <alignment vertical="center"/>
    </xf>
    <xf numFmtId="164" fontId="1" fillId="0" borderId="0" xfId="0" applyNumberFormat="1" applyFont="1" applyBorder="1" applyAlignment="1">
      <alignment horizontal="center" vertical="center"/>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5"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21"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0" fontId="3" fillId="6" borderId="10" xfId="0" applyFont="1" applyFill="1" applyBorder="1" applyAlignment="1">
      <alignment horizontal="left" vertical="center"/>
    </xf>
    <xf numFmtId="0" fontId="0" fillId="6" borderId="10" xfId="0" applyFont="1" applyFill="1" applyBorder="1" applyAlignment="1">
      <alignment vertical="center"/>
    </xf>
    <xf numFmtId="4" fontId="3" fillId="6" borderId="10" xfId="0" applyNumberFormat="1" applyFont="1" applyFill="1" applyBorder="1" applyAlignment="1">
      <alignment vertical="center"/>
    </xf>
    <xf numFmtId="0" fontId="0" fillId="6" borderId="11" xfId="0" applyFont="1" applyFill="1" applyBorder="1" applyAlignment="1">
      <alignment vertical="center"/>
    </xf>
    <xf numFmtId="0" fontId="16" fillId="4" borderId="0" xfId="0" applyFont="1" applyFill="1" applyAlignment="1">
      <alignment horizontal="center" vertical="center"/>
    </xf>
    <xf numFmtId="0" fontId="0" fillId="0" borderId="0" xfId="0"/>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7" borderId="9" xfId="0" applyFont="1" applyFill="1" applyBorder="1" applyAlignment="1">
      <alignment horizontal="center" vertical="center"/>
    </xf>
    <xf numFmtId="0" fontId="2" fillId="7" borderId="10" xfId="0" applyFont="1" applyFill="1" applyBorder="1" applyAlignment="1">
      <alignment horizontal="left" vertical="center"/>
    </xf>
    <xf numFmtId="0" fontId="2" fillId="7" borderId="10" xfId="0" applyFont="1" applyFill="1" applyBorder="1" applyAlignment="1">
      <alignment horizontal="center" vertical="center"/>
    </xf>
    <xf numFmtId="0" fontId="2" fillId="7" borderId="10" xfId="0" applyFont="1" applyFill="1" applyBorder="1" applyAlignment="1">
      <alignment horizontal="right" vertical="center"/>
    </xf>
    <xf numFmtId="0" fontId="19" fillId="0" borderId="0" xfId="0" applyFont="1" applyAlignment="1">
      <alignment horizontal="left" vertical="center" wrapText="1"/>
    </xf>
    <xf numFmtId="0" fontId="19" fillId="0" borderId="0" xfId="0" applyFont="1" applyAlignment="1">
      <alignment horizontal="left" vertical="center"/>
    </xf>
    <xf numFmtId="0" fontId="0" fillId="0" borderId="0" xfId="0" applyFont="1" applyAlignment="1">
      <alignment vertical="center"/>
    </xf>
    <xf numFmtId="0" fontId="31" fillId="3" borderId="0" xfId="1" applyFont="1" applyFill="1" applyAlignment="1">
      <alignment vertical="center"/>
    </xf>
    <xf numFmtId="0" fontId="19" fillId="0" borderId="0" xfId="0" applyFont="1" applyBorder="1" applyAlignment="1">
      <alignment horizontal="left" vertical="center" wrapText="1"/>
    </xf>
    <xf numFmtId="0" fontId="19"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41" fillId="0" borderId="1" xfId="0" applyFont="1" applyBorder="1" applyAlignment="1" applyProtection="1">
      <alignment horizontal="center" vertical="center" wrapText="1"/>
      <protection locked="0"/>
    </xf>
    <xf numFmtId="0" fontId="43" fillId="0" borderId="1" xfId="0" applyFont="1" applyBorder="1" applyAlignment="1" applyProtection="1">
      <alignment horizontal="left" vertical="top"/>
      <protection locked="0"/>
    </xf>
    <xf numFmtId="0" fontId="43"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wrapText="1"/>
      <protection locked="0"/>
    </xf>
    <xf numFmtId="49" fontId="43" fillId="0" borderId="1" xfId="0" applyNumberFormat="1" applyFont="1" applyBorder="1" applyAlignment="1" applyProtection="1">
      <alignment horizontal="left" vertical="center" wrapText="1"/>
      <protection locked="0"/>
    </xf>
    <xf numFmtId="0" fontId="41" fillId="0" borderId="1" xfId="0" applyFont="1" applyBorder="1" applyAlignment="1" applyProtection="1">
      <alignment horizontal="center" vertical="center"/>
      <protection locked="0"/>
    </xf>
    <xf numFmtId="0" fontId="42" fillId="0" borderId="34" xfId="0" applyFont="1" applyBorder="1" applyAlignment="1" applyProtection="1">
      <alignment horizontal="left"/>
      <protection locked="0"/>
    </xf>
    <xf numFmtId="0" fontId="42" fillId="0" borderId="34" xfId="0" applyFont="1" applyBorder="1" applyAlignment="1" applyProtection="1">
      <alignment horizontal="left" wrapText="1"/>
      <protection locked="0"/>
    </xf>
    <xf numFmtId="167" fontId="0" fillId="0" borderId="28" xfId="0" applyNumberFormat="1" applyFont="1" applyBorder="1" applyAlignment="1" applyProtection="1">
      <alignment vertical="center"/>
    </xf>
    <xf numFmtId="0" fontId="0" fillId="0" borderId="0" xfId="0" applyFont="1" applyAlignment="1" applyProtection="1">
      <alignment vertical="center"/>
    </xf>
    <xf numFmtId="167" fontId="8" fillId="0" borderId="0" xfId="0" applyNumberFormat="1" applyFont="1" applyBorder="1" applyAlignment="1" applyProtection="1">
      <alignment vertical="center"/>
    </xf>
    <xf numFmtId="167" fontId="49" fillId="0" borderId="28" xfId="0" applyNumberFormat="1" applyFont="1" applyBorder="1" applyAlignment="1" applyProtection="1">
      <alignment vertical="center"/>
    </xf>
    <xf numFmtId="0" fontId="7" fillId="0" borderId="0" xfId="0" applyFont="1" applyAlignment="1" applyProtection="1"/>
    <xf numFmtId="0" fontId="9" fillId="0" borderId="0" xfId="0" applyFont="1" applyAlignment="1" applyProtection="1">
      <alignment horizontal="left" vertical="center"/>
    </xf>
    <xf numFmtId="167" fontId="8" fillId="0" borderId="0" xfId="0" applyNumberFormat="1" applyFont="1" applyAlignment="1" applyProtection="1">
      <alignment vertical="center"/>
    </xf>
    <xf numFmtId="167" fontId="10" fillId="0" borderId="0" xfId="0" applyNumberFormat="1" applyFont="1" applyBorder="1" applyAlignment="1" applyProtection="1">
      <alignment vertical="center"/>
    </xf>
    <xf numFmtId="167" fontId="10" fillId="0" borderId="0" xfId="0" applyNumberFormat="1" applyFont="1" applyAlignment="1" applyProtection="1">
      <alignment vertical="center"/>
    </xf>
    <xf numFmtId="165" fontId="2" fillId="0" borderId="0" xfId="0" applyNumberFormat="1" applyFont="1" applyBorder="1" applyAlignment="1" applyProtection="1">
      <alignment horizontal="left" vertical="center"/>
      <protection locked="0"/>
    </xf>
    <xf numFmtId="0" fontId="2" fillId="0" borderId="0" xfId="0" applyFont="1" applyBorder="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workbookViewId="0">
      <pane ySplit="1" topLeftCell="A20" activePane="bottomLeft" state="frozen"/>
      <selection pane="bottomLeft"/>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28" t="s">
        <v>8</v>
      </c>
      <c r="AS2" s="329"/>
      <c r="AT2" s="329"/>
      <c r="AU2" s="329"/>
      <c r="AV2" s="329"/>
      <c r="AW2" s="329"/>
      <c r="AX2" s="329"/>
      <c r="AY2" s="329"/>
      <c r="AZ2" s="329"/>
      <c r="BA2" s="329"/>
      <c r="BB2" s="329"/>
      <c r="BC2" s="329"/>
      <c r="BD2" s="329"/>
      <c r="BE2" s="329"/>
      <c r="BS2" s="23" t="s">
        <v>9</v>
      </c>
      <c r="BT2" s="23" t="s">
        <v>10</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9</v>
      </c>
      <c r="BT3" s="23" t="s">
        <v>11</v>
      </c>
    </row>
    <row r="4" spans="1:74" ht="36.950000000000003" customHeight="1">
      <c r="B4" s="27"/>
      <c r="C4" s="28"/>
      <c r="D4" s="29" t="s">
        <v>12</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13</v>
      </c>
      <c r="BE4" s="32" t="s">
        <v>14</v>
      </c>
      <c r="BS4" s="23" t="s">
        <v>15</v>
      </c>
    </row>
    <row r="5" spans="1:74" ht="14.45" customHeight="1">
      <c r="B5" s="27"/>
      <c r="C5" s="28"/>
      <c r="D5" s="33" t="s">
        <v>16</v>
      </c>
      <c r="E5" s="28"/>
      <c r="F5" s="28"/>
      <c r="G5" s="28"/>
      <c r="H5" s="28"/>
      <c r="I5" s="28"/>
      <c r="J5" s="28"/>
      <c r="K5" s="315" t="s">
        <v>17</v>
      </c>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28"/>
      <c r="AQ5" s="30"/>
      <c r="BE5" s="313" t="s">
        <v>18</v>
      </c>
      <c r="BS5" s="23" t="s">
        <v>9</v>
      </c>
    </row>
    <row r="6" spans="1:74" ht="36.950000000000003" customHeight="1">
      <c r="B6" s="27"/>
      <c r="C6" s="28"/>
      <c r="D6" s="35" t="s">
        <v>19</v>
      </c>
      <c r="E6" s="28"/>
      <c r="F6" s="28"/>
      <c r="G6" s="28"/>
      <c r="H6" s="28"/>
      <c r="I6" s="28"/>
      <c r="J6" s="28"/>
      <c r="K6" s="317" t="s">
        <v>20</v>
      </c>
      <c r="L6" s="316"/>
      <c r="M6" s="316"/>
      <c r="N6" s="316"/>
      <c r="O6" s="316"/>
      <c r="P6" s="316"/>
      <c r="Q6" s="316"/>
      <c r="R6" s="316"/>
      <c r="S6" s="316"/>
      <c r="T6" s="316"/>
      <c r="U6" s="316"/>
      <c r="V6" s="316"/>
      <c r="W6" s="316"/>
      <c r="X6" s="316"/>
      <c r="Y6" s="316"/>
      <c r="Z6" s="316"/>
      <c r="AA6" s="316"/>
      <c r="AB6" s="316"/>
      <c r="AC6" s="316"/>
      <c r="AD6" s="316"/>
      <c r="AE6" s="316"/>
      <c r="AF6" s="316"/>
      <c r="AG6" s="316"/>
      <c r="AH6" s="316"/>
      <c r="AI6" s="316"/>
      <c r="AJ6" s="316"/>
      <c r="AK6" s="316"/>
      <c r="AL6" s="316"/>
      <c r="AM6" s="316"/>
      <c r="AN6" s="316"/>
      <c r="AO6" s="316"/>
      <c r="AP6" s="28"/>
      <c r="AQ6" s="30"/>
      <c r="BE6" s="314"/>
      <c r="BS6" s="23" t="s">
        <v>9</v>
      </c>
    </row>
    <row r="7" spans="1:74" ht="14.45" customHeight="1">
      <c r="B7" s="27"/>
      <c r="C7" s="28"/>
      <c r="D7" s="36" t="s">
        <v>21</v>
      </c>
      <c r="E7" s="28"/>
      <c r="F7" s="28"/>
      <c r="G7" s="28"/>
      <c r="H7" s="28"/>
      <c r="I7" s="28"/>
      <c r="J7" s="28"/>
      <c r="K7" s="34" t="s">
        <v>5</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5</v>
      </c>
      <c r="AO7" s="28"/>
      <c r="AP7" s="28"/>
      <c r="AQ7" s="30"/>
      <c r="BE7" s="314"/>
      <c r="BS7" s="23" t="s">
        <v>9</v>
      </c>
    </row>
    <row r="8" spans="1:74" ht="14.45" customHeight="1">
      <c r="B8" s="27"/>
      <c r="C8" s="28"/>
      <c r="D8" s="36"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25</v>
      </c>
      <c r="AL8" s="28"/>
      <c r="AM8" s="28"/>
      <c r="AN8" s="37" t="s">
        <v>26</v>
      </c>
      <c r="AO8" s="28"/>
      <c r="AP8" s="28"/>
      <c r="AQ8" s="30"/>
      <c r="BE8" s="314"/>
      <c r="BS8" s="23" t="s">
        <v>9</v>
      </c>
    </row>
    <row r="9" spans="1:74" ht="14.4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14"/>
      <c r="BS9" s="23" t="s">
        <v>9</v>
      </c>
    </row>
    <row r="10" spans="1:74" ht="14.45" customHeight="1">
      <c r="B10" s="27"/>
      <c r="C10" s="28"/>
      <c r="D10" s="36"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28</v>
      </c>
      <c r="AL10" s="28"/>
      <c r="AM10" s="28"/>
      <c r="AN10" s="34" t="s">
        <v>5</v>
      </c>
      <c r="AO10" s="28"/>
      <c r="AP10" s="28"/>
      <c r="AQ10" s="30"/>
      <c r="BE10" s="314"/>
      <c r="BS10" s="23" t="s">
        <v>9</v>
      </c>
    </row>
    <row r="11" spans="1:74" ht="18.399999999999999" customHeight="1">
      <c r="B11" s="27"/>
      <c r="C11" s="28"/>
      <c r="D11" s="28"/>
      <c r="E11" s="34" t="s">
        <v>29</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30</v>
      </c>
      <c r="AL11" s="28"/>
      <c r="AM11" s="28"/>
      <c r="AN11" s="34" t="s">
        <v>5</v>
      </c>
      <c r="AO11" s="28"/>
      <c r="AP11" s="28"/>
      <c r="AQ11" s="30"/>
      <c r="BE11" s="314"/>
      <c r="BS11" s="23" t="s">
        <v>9</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14"/>
      <c r="BS12" s="23" t="s">
        <v>9</v>
      </c>
    </row>
    <row r="13" spans="1:74" ht="14.45" customHeight="1">
      <c r="B13" s="27"/>
      <c r="C13" s="28"/>
      <c r="D13" s="36" t="s">
        <v>31</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28</v>
      </c>
      <c r="AL13" s="28"/>
      <c r="AM13" s="28"/>
      <c r="AN13" s="38" t="s">
        <v>32</v>
      </c>
      <c r="AO13" s="28"/>
      <c r="AP13" s="28"/>
      <c r="AQ13" s="30"/>
      <c r="BE13" s="314"/>
      <c r="BS13" s="23" t="s">
        <v>9</v>
      </c>
    </row>
    <row r="14" spans="1:74" ht="15">
      <c r="B14" s="27"/>
      <c r="C14" s="28"/>
      <c r="D14" s="28"/>
      <c r="E14" s="318" t="s">
        <v>32</v>
      </c>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6" t="s">
        <v>30</v>
      </c>
      <c r="AL14" s="28"/>
      <c r="AM14" s="28"/>
      <c r="AN14" s="38" t="s">
        <v>32</v>
      </c>
      <c r="AO14" s="28"/>
      <c r="AP14" s="28"/>
      <c r="AQ14" s="30"/>
      <c r="BE14" s="314"/>
      <c r="BS14" s="23" t="s">
        <v>9</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14"/>
      <c r="BS15" s="23" t="s">
        <v>6</v>
      </c>
    </row>
    <row r="16" spans="1:74" ht="14.45" customHeight="1">
      <c r="B16" s="27"/>
      <c r="C16" s="28"/>
      <c r="D16" s="36" t="s">
        <v>33</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28</v>
      </c>
      <c r="AL16" s="28"/>
      <c r="AM16" s="28"/>
      <c r="AN16" s="34" t="s">
        <v>5</v>
      </c>
      <c r="AO16" s="28"/>
      <c r="AP16" s="28"/>
      <c r="AQ16" s="30"/>
      <c r="BE16" s="314"/>
      <c r="BS16" s="23" t="s">
        <v>6</v>
      </c>
    </row>
    <row r="17" spans="2:71" ht="18.399999999999999" customHeight="1">
      <c r="B17" s="27"/>
      <c r="C17" s="28"/>
      <c r="D17" s="28"/>
      <c r="E17" s="34" t="s">
        <v>29</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30</v>
      </c>
      <c r="AL17" s="28"/>
      <c r="AM17" s="28"/>
      <c r="AN17" s="34" t="s">
        <v>5</v>
      </c>
      <c r="AO17" s="28"/>
      <c r="AP17" s="28"/>
      <c r="AQ17" s="30"/>
      <c r="BE17" s="314"/>
      <c r="BS17" s="23" t="s">
        <v>34</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14"/>
      <c r="BS18" s="23" t="s">
        <v>9</v>
      </c>
    </row>
    <row r="19" spans="2:71" ht="14.45" customHeight="1">
      <c r="B19" s="27"/>
      <c r="C19" s="28"/>
      <c r="D19" s="36" t="s">
        <v>35</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14"/>
      <c r="BS19" s="23" t="s">
        <v>9</v>
      </c>
    </row>
    <row r="20" spans="2:71" ht="48.75" customHeight="1">
      <c r="B20" s="27"/>
      <c r="C20" s="28"/>
      <c r="D20" s="28"/>
      <c r="E20" s="320" t="s">
        <v>36</v>
      </c>
      <c r="F20" s="320"/>
      <c r="G20" s="320"/>
      <c r="H20" s="320"/>
      <c r="I20" s="320"/>
      <c r="J20" s="320"/>
      <c r="K20" s="320"/>
      <c r="L20" s="320"/>
      <c r="M20" s="320"/>
      <c r="N20" s="320"/>
      <c r="O20" s="320"/>
      <c r="P20" s="320"/>
      <c r="Q20" s="320"/>
      <c r="R20" s="320"/>
      <c r="S20" s="320"/>
      <c r="T20" s="320"/>
      <c r="U20" s="320"/>
      <c r="V20" s="320"/>
      <c r="W20" s="320"/>
      <c r="X20" s="320"/>
      <c r="Y20" s="320"/>
      <c r="Z20" s="320"/>
      <c r="AA20" s="320"/>
      <c r="AB20" s="320"/>
      <c r="AC20" s="320"/>
      <c r="AD20" s="320"/>
      <c r="AE20" s="320"/>
      <c r="AF20" s="320"/>
      <c r="AG20" s="320"/>
      <c r="AH20" s="320"/>
      <c r="AI20" s="320"/>
      <c r="AJ20" s="320"/>
      <c r="AK20" s="320"/>
      <c r="AL20" s="320"/>
      <c r="AM20" s="320"/>
      <c r="AN20" s="320"/>
      <c r="AO20" s="28"/>
      <c r="AP20" s="28"/>
      <c r="AQ20" s="30"/>
      <c r="BE20" s="314"/>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14"/>
    </row>
    <row r="22" spans="2:71" ht="6.95"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14"/>
    </row>
    <row r="23" spans="2:71" s="1" customFormat="1" ht="25.9" customHeight="1">
      <c r="B23" s="40"/>
      <c r="C23" s="41"/>
      <c r="D23" s="42" t="s">
        <v>37</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21">
        <f>ROUND(AG51,2)</f>
        <v>0</v>
      </c>
      <c r="AL23" s="322"/>
      <c r="AM23" s="322"/>
      <c r="AN23" s="322"/>
      <c r="AO23" s="322"/>
      <c r="AP23" s="41"/>
      <c r="AQ23" s="44"/>
      <c r="BE23" s="314"/>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14"/>
    </row>
    <row r="25" spans="2:71" s="1" customFormat="1">
      <c r="B25" s="40"/>
      <c r="C25" s="41"/>
      <c r="D25" s="41"/>
      <c r="E25" s="41"/>
      <c r="F25" s="41"/>
      <c r="G25" s="41"/>
      <c r="H25" s="41"/>
      <c r="I25" s="41"/>
      <c r="J25" s="41"/>
      <c r="K25" s="41"/>
      <c r="L25" s="323" t="s">
        <v>38</v>
      </c>
      <c r="M25" s="323"/>
      <c r="N25" s="323"/>
      <c r="O25" s="323"/>
      <c r="P25" s="41"/>
      <c r="Q25" s="41"/>
      <c r="R25" s="41"/>
      <c r="S25" s="41"/>
      <c r="T25" s="41"/>
      <c r="U25" s="41"/>
      <c r="V25" s="41"/>
      <c r="W25" s="323" t="s">
        <v>39</v>
      </c>
      <c r="X25" s="323"/>
      <c r="Y25" s="323"/>
      <c r="Z25" s="323"/>
      <c r="AA25" s="323"/>
      <c r="AB25" s="323"/>
      <c r="AC25" s="323"/>
      <c r="AD25" s="323"/>
      <c r="AE25" s="323"/>
      <c r="AF25" s="41"/>
      <c r="AG25" s="41"/>
      <c r="AH25" s="41"/>
      <c r="AI25" s="41"/>
      <c r="AJ25" s="41"/>
      <c r="AK25" s="323" t="s">
        <v>40</v>
      </c>
      <c r="AL25" s="323"/>
      <c r="AM25" s="323"/>
      <c r="AN25" s="323"/>
      <c r="AO25" s="323"/>
      <c r="AP25" s="41"/>
      <c r="AQ25" s="44"/>
      <c r="BE25" s="314"/>
    </row>
    <row r="26" spans="2:71" s="2" customFormat="1" ht="14.45" customHeight="1">
      <c r="B26" s="46"/>
      <c r="C26" s="47"/>
      <c r="D26" s="48" t="s">
        <v>41</v>
      </c>
      <c r="E26" s="47"/>
      <c r="F26" s="48" t="s">
        <v>42</v>
      </c>
      <c r="G26" s="47"/>
      <c r="H26" s="47"/>
      <c r="I26" s="47"/>
      <c r="J26" s="47"/>
      <c r="K26" s="47"/>
      <c r="L26" s="312">
        <v>0.21</v>
      </c>
      <c r="M26" s="311"/>
      <c r="N26" s="311"/>
      <c r="O26" s="311"/>
      <c r="P26" s="47"/>
      <c r="Q26" s="47"/>
      <c r="R26" s="47"/>
      <c r="S26" s="47"/>
      <c r="T26" s="47"/>
      <c r="U26" s="47"/>
      <c r="V26" s="47"/>
      <c r="W26" s="310">
        <f>ROUND(AZ51,2)</f>
        <v>0</v>
      </c>
      <c r="X26" s="311"/>
      <c r="Y26" s="311"/>
      <c r="Z26" s="311"/>
      <c r="AA26" s="311"/>
      <c r="AB26" s="311"/>
      <c r="AC26" s="311"/>
      <c r="AD26" s="311"/>
      <c r="AE26" s="311"/>
      <c r="AF26" s="47"/>
      <c r="AG26" s="47"/>
      <c r="AH26" s="47"/>
      <c r="AI26" s="47"/>
      <c r="AJ26" s="47"/>
      <c r="AK26" s="310">
        <f>ROUND(AV51,2)</f>
        <v>0</v>
      </c>
      <c r="AL26" s="311"/>
      <c r="AM26" s="311"/>
      <c r="AN26" s="311"/>
      <c r="AO26" s="311"/>
      <c r="AP26" s="47"/>
      <c r="AQ26" s="49"/>
      <c r="BE26" s="314"/>
    </row>
    <row r="27" spans="2:71" s="2" customFormat="1" ht="14.45" customHeight="1">
      <c r="B27" s="46"/>
      <c r="C27" s="47"/>
      <c r="D27" s="47"/>
      <c r="E27" s="47"/>
      <c r="F27" s="48" t="s">
        <v>43</v>
      </c>
      <c r="G27" s="47"/>
      <c r="H27" s="47"/>
      <c r="I27" s="47"/>
      <c r="J27" s="47"/>
      <c r="K27" s="47"/>
      <c r="L27" s="312">
        <v>0.15</v>
      </c>
      <c r="M27" s="311"/>
      <c r="N27" s="311"/>
      <c r="O27" s="311"/>
      <c r="P27" s="47"/>
      <c r="Q27" s="47"/>
      <c r="R27" s="47"/>
      <c r="S27" s="47"/>
      <c r="T27" s="47"/>
      <c r="U27" s="47"/>
      <c r="V27" s="47"/>
      <c r="W27" s="310">
        <f>ROUND(BA51,2)</f>
        <v>0</v>
      </c>
      <c r="X27" s="311"/>
      <c r="Y27" s="311"/>
      <c r="Z27" s="311"/>
      <c r="AA27" s="311"/>
      <c r="AB27" s="311"/>
      <c r="AC27" s="311"/>
      <c r="AD27" s="311"/>
      <c r="AE27" s="311"/>
      <c r="AF27" s="47"/>
      <c r="AG27" s="47"/>
      <c r="AH27" s="47"/>
      <c r="AI27" s="47"/>
      <c r="AJ27" s="47"/>
      <c r="AK27" s="310">
        <f>ROUND(AW51,2)</f>
        <v>0</v>
      </c>
      <c r="AL27" s="311"/>
      <c r="AM27" s="311"/>
      <c r="AN27" s="311"/>
      <c r="AO27" s="311"/>
      <c r="AP27" s="47"/>
      <c r="AQ27" s="49"/>
      <c r="BE27" s="314"/>
    </row>
    <row r="28" spans="2:71" s="2" customFormat="1" ht="14.45" hidden="1" customHeight="1">
      <c r="B28" s="46"/>
      <c r="C28" s="47"/>
      <c r="D28" s="47"/>
      <c r="E28" s="47"/>
      <c r="F28" s="48" t="s">
        <v>44</v>
      </c>
      <c r="G28" s="47"/>
      <c r="H28" s="47"/>
      <c r="I28" s="47"/>
      <c r="J28" s="47"/>
      <c r="K28" s="47"/>
      <c r="L28" s="312">
        <v>0.21</v>
      </c>
      <c r="M28" s="311"/>
      <c r="N28" s="311"/>
      <c r="O28" s="311"/>
      <c r="P28" s="47"/>
      <c r="Q28" s="47"/>
      <c r="R28" s="47"/>
      <c r="S28" s="47"/>
      <c r="T28" s="47"/>
      <c r="U28" s="47"/>
      <c r="V28" s="47"/>
      <c r="W28" s="310">
        <f>ROUND(BB51,2)</f>
        <v>0</v>
      </c>
      <c r="X28" s="311"/>
      <c r="Y28" s="311"/>
      <c r="Z28" s="311"/>
      <c r="AA28" s="311"/>
      <c r="AB28" s="311"/>
      <c r="AC28" s="311"/>
      <c r="AD28" s="311"/>
      <c r="AE28" s="311"/>
      <c r="AF28" s="47"/>
      <c r="AG28" s="47"/>
      <c r="AH28" s="47"/>
      <c r="AI28" s="47"/>
      <c r="AJ28" s="47"/>
      <c r="AK28" s="310">
        <v>0</v>
      </c>
      <c r="AL28" s="311"/>
      <c r="AM28" s="311"/>
      <c r="AN28" s="311"/>
      <c r="AO28" s="311"/>
      <c r="AP28" s="47"/>
      <c r="AQ28" s="49"/>
      <c r="BE28" s="314"/>
    </row>
    <row r="29" spans="2:71" s="2" customFormat="1" ht="14.45" hidden="1" customHeight="1">
      <c r="B29" s="46"/>
      <c r="C29" s="47"/>
      <c r="D29" s="47"/>
      <c r="E29" s="47"/>
      <c r="F29" s="48" t="s">
        <v>45</v>
      </c>
      <c r="G29" s="47"/>
      <c r="H29" s="47"/>
      <c r="I29" s="47"/>
      <c r="J29" s="47"/>
      <c r="K29" s="47"/>
      <c r="L29" s="312">
        <v>0.15</v>
      </c>
      <c r="M29" s="311"/>
      <c r="N29" s="311"/>
      <c r="O29" s="311"/>
      <c r="P29" s="47"/>
      <c r="Q29" s="47"/>
      <c r="R29" s="47"/>
      <c r="S29" s="47"/>
      <c r="T29" s="47"/>
      <c r="U29" s="47"/>
      <c r="V29" s="47"/>
      <c r="W29" s="310">
        <f>ROUND(BC51,2)</f>
        <v>0</v>
      </c>
      <c r="X29" s="311"/>
      <c r="Y29" s="311"/>
      <c r="Z29" s="311"/>
      <c r="AA29" s="311"/>
      <c r="AB29" s="311"/>
      <c r="AC29" s="311"/>
      <c r="AD29" s="311"/>
      <c r="AE29" s="311"/>
      <c r="AF29" s="47"/>
      <c r="AG29" s="47"/>
      <c r="AH29" s="47"/>
      <c r="AI29" s="47"/>
      <c r="AJ29" s="47"/>
      <c r="AK29" s="310">
        <v>0</v>
      </c>
      <c r="AL29" s="311"/>
      <c r="AM29" s="311"/>
      <c r="AN29" s="311"/>
      <c r="AO29" s="311"/>
      <c r="AP29" s="47"/>
      <c r="AQ29" s="49"/>
      <c r="BE29" s="314"/>
    </row>
    <row r="30" spans="2:71" s="2" customFormat="1" ht="14.45" hidden="1" customHeight="1">
      <c r="B30" s="46"/>
      <c r="C30" s="47"/>
      <c r="D30" s="47"/>
      <c r="E30" s="47"/>
      <c r="F30" s="48" t="s">
        <v>46</v>
      </c>
      <c r="G30" s="47"/>
      <c r="H30" s="47"/>
      <c r="I30" s="47"/>
      <c r="J30" s="47"/>
      <c r="K30" s="47"/>
      <c r="L30" s="312">
        <v>0</v>
      </c>
      <c r="M30" s="311"/>
      <c r="N30" s="311"/>
      <c r="O30" s="311"/>
      <c r="P30" s="47"/>
      <c r="Q30" s="47"/>
      <c r="R30" s="47"/>
      <c r="S30" s="47"/>
      <c r="T30" s="47"/>
      <c r="U30" s="47"/>
      <c r="V30" s="47"/>
      <c r="W30" s="310">
        <f>ROUND(BD51,2)</f>
        <v>0</v>
      </c>
      <c r="X30" s="311"/>
      <c r="Y30" s="311"/>
      <c r="Z30" s="311"/>
      <c r="AA30" s="311"/>
      <c r="AB30" s="311"/>
      <c r="AC30" s="311"/>
      <c r="AD30" s="311"/>
      <c r="AE30" s="311"/>
      <c r="AF30" s="47"/>
      <c r="AG30" s="47"/>
      <c r="AH30" s="47"/>
      <c r="AI30" s="47"/>
      <c r="AJ30" s="47"/>
      <c r="AK30" s="310">
        <v>0</v>
      </c>
      <c r="AL30" s="311"/>
      <c r="AM30" s="311"/>
      <c r="AN30" s="311"/>
      <c r="AO30" s="311"/>
      <c r="AP30" s="47"/>
      <c r="AQ30" s="49"/>
      <c r="BE30" s="314"/>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14"/>
    </row>
    <row r="32" spans="2:71" s="1" customFormat="1" ht="25.9" customHeight="1">
      <c r="B32" s="40"/>
      <c r="C32" s="50"/>
      <c r="D32" s="51" t="s">
        <v>47</v>
      </c>
      <c r="E32" s="52"/>
      <c r="F32" s="52"/>
      <c r="G32" s="52"/>
      <c r="H32" s="52"/>
      <c r="I32" s="52"/>
      <c r="J32" s="52"/>
      <c r="K32" s="52"/>
      <c r="L32" s="52"/>
      <c r="M32" s="52"/>
      <c r="N32" s="52"/>
      <c r="O32" s="52"/>
      <c r="P32" s="52"/>
      <c r="Q32" s="52"/>
      <c r="R32" s="52"/>
      <c r="S32" s="52"/>
      <c r="T32" s="53" t="s">
        <v>48</v>
      </c>
      <c r="U32" s="52"/>
      <c r="V32" s="52"/>
      <c r="W32" s="52"/>
      <c r="X32" s="324" t="s">
        <v>49</v>
      </c>
      <c r="Y32" s="325"/>
      <c r="Z32" s="325"/>
      <c r="AA32" s="325"/>
      <c r="AB32" s="325"/>
      <c r="AC32" s="52"/>
      <c r="AD32" s="52"/>
      <c r="AE32" s="52"/>
      <c r="AF32" s="52"/>
      <c r="AG32" s="52"/>
      <c r="AH32" s="52"/>
      <c r="AI32" s="52"/>
      <c r="AJ32" s="52"/>
      <c r="AK32" s="326">
        <f>SUM(AK23:AK30)</f>
        <v>0</v>
      </c>
      <c r="AL32" s="325"/>
      <c r="AM32" s="325"/>
      <c r="AN32" s="325"/>
      <c r="AO32" s="327"/>
      <c r="AP32" s="50"/>
      <c r="AQ32" s="54"/>
      <c r="BE32" s="314"/>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40"/>
    </row>
    <row r="39" spans="2:56" s="1" customFormat="1" ht="36.950000000000003" customHeight="1">
      <c r="B39" s="40"/>
      <c r="C39" s="60" t="s">
        <v>50</v>
      </c>
      <c r="AR39" s="40"/>
    </row>
    <row r="40" spans="2:56" s="1" customFormat="1" ht="6.95" customHeight="1">
      <c r="B40" s="40"/>
      <c r="AR40" s="40"/>
    </row>
    <row r="41" spans="2:56" s="3" customFormat="1" ht="14.45" customHeight="1">
      <c r="B41" s="61"/>
      <c r="C41" s="62" t="s">
        <v>16</v>
      </c>
      <c r="L41" s="3" t="str">
        <f>K5</f>
        <v>2017-004</v>
      </c>
      <c r="AR41" s="61"/>
    </row>
    <row r="42" spans="2:56" s="4" customFormat="1" ht="36.950000000000003" customHeight="1">
      <c r="B42" s="63"/>
      <c r="C42" s="64" t="s">
        <v>19</v>
      </c>
      <c r="L42" s="335" t="str">
        <f>K6</f>
        <v>Přístavba menzy ZČU Bory</v>
      </c>
      <c r="M42" s="336"/>
      <c r="N42" s="336"/>
      <c r="O42" s="336"/>
      <c r="P42" s="336"/>
      <c r="Q42" s="336"/>
      <c r="R42" s="336"/>
      <c r="S42" s="336"/>
      <c r="T42" s="336"/>
      <c r="U42" s="336"/>
      <c r="V42" s="336"/>
      <c r="W42" s="336"/>
      <c r="X42" s="336"/>
      <c r="Y42" s="336"/>
      <c r="Z42" s="336"/>
      <c r="AA42" s="336"/>
      <c r="AB42" s="336"/>
      <c r="AC42" s="336"/>
      <c r="AD42" s="336"/>
      <c r="AE42" s="336"/>
      <c r="AF42" s="336"/>
      <c r="AG42" s="336"/>
      <c r="AH42" s="336"/>
      <c r="AI42" s="336"/>
      <c r="AJ42" s="336"/>
      <c r="AK42" s="336"/>
      <c r="AL42" s="336"/>
      <c r="AM42" s="336"/>
      <c r="AN42" s="336"/>
      <c r="AO42" s="336"/>
      <c r="AR42" s="63"/>
    </row>
    <row r="43" spans="2:56" s="1" customFormat="1" ht="6.95" customHeight="1">
      <c r="B43" s="40"/>
      <c r="AR43" s="40"/>
    </row>
    <row r="44" spans="2:56" s="1" customFormat="1" ht="15">
      <c r="B44" s="40"/>
      <c r="C44" s="62" t="s">
        <v>23</v>
      </c>
      <c r="L44" s="65" t="str">
        <f>IF(K8="","",K8)</f>
        <v>Plzeň</v>
      </c>
      <c r="AI44" s="62" t="s">
        <v>25</v>
      </c>
      <c r="AM44" s="337" t="str">
        <f>IF(AN8= "","",AN8)</f>
        <v>15. 2. 2017</v>
      </c>
      <c r="AN44" s="337"/>
      <c r="AR44" s="40"/>
    </row>
    <row r="45" spans="2:56" s="1" customFormat="1" ht="6.95" customHeight="1">
      <c r="B45" s="40"/>
      <c r="AR45" s="40"/>
    </row>
    <row r="46" spans="2:56" s="1" customFormat="1" ht="15">
      <c r="B46" s="40"/>
      <c r="C46" s="62" t="s">
        <v>27</v>
      </c>
      <c r="L46" s="3" t="str">
        <f>IF(E11= "","",E11)</f>
        <v xml:space="preserve"> </v>
      </c>
      <c r="AI46" s="62" t="s">
        <v>33</v>
      </c>
      <c r="AM46" s="338" t="str">
        <f>IF(E17="","",E17)</f>
        <v xml:space="preserve"> </v>
      </c>
      <c r="AN46" s="338"/>
      <c r="AO46" s="338"/>
      <c r="AP46" s="338"/>
      <c r="AR46" s="40"/>
      <c r="AS46" s="339" t="s">
        <v>51</v>
      </c>
      <c r="AT46" s="340"/>
      <c r="AU46" s="67"/>
      <c r="AV46" s="67"/>
      <c r="AW46" s="67"/>
      <c r="AX46" s="67"/>
      <c r="AY46" s="67"/>
      <c r="AZ46" s="67"/>
      <c r="BA46" s="67"/>
      <c r="BB46" s="67"/>
      <c r="BC46" s="67"/>
      <c r="BD46" s="68"/>
    </row>
    <row r="47" spans="2:56" s="1" customFormat="1" ht="15">
      <c r="B47" s="40"/>
      <c r="C47" s="62" t="s">
        <v>31</v>
      </c>
      <c r="L47" s="3" t="str">
        <f>IF(E14= "Vyplň údaj","",E14)</f>
        <v/>
      </c>
      <c r="AR47" s="40"/>
      <c r="AS47" s="341"/>
      <c r="AT47" s="342"/>
      <c r="AU47" s="41"/>
      <c r="AV47" s="41"/>
      <c r="AW47" s="41"/>
      <c r="AX47" s="41"/>
      <c r="AY47" s="41"/>
      <c r="AZ47" s="41"/>
      <c r="BA47" s="41"/>
      <c r="BB47" s="41"/>
      <c r="BC47" s="41"/>
      <c r="BD47" s="69"/>
    </row>
    <row r="48" spans="2:56" s="1" customFormat="1" ht="10.9" customHeight="1">
      <c r="B48" s="40"/>
      <c r="AR48" s="40"/>
      <c r="AS48" s="341"/>
      <c r="AT48" s="342"/>
      <c r="AU48" s="41"/>
      <c r="AV48" s="41"/>
      <c r="AW48" s="41"/>
      <c r="AX48" s="41"/>
      <c r="AY48" s="41"/>
      <c r="AZ48" s="41"/>
      <c r="BA48" s="41"/>
      <c r="BB48" s="41"/>
      <c r="BC48" s="41"/>
      <c r="BD48" s="69"/>
    </row>
    <row r="49" spans="1:91" s="1" customFormat="1" ht="29.25" customHeight="1">
      <c r="B49" s="40"/>
      <c r="C49" s="343" t="s">
        <v>52</v>
      </c>
      <c r="D49" s="344"/>
      <c r="E49" s="344"/>
      <c r="F49" s="344"/>
      <c r="G49" s="344"/>
      <c r="H49" s="70"/>
      <c r="I49" s="345" t="s">
        <v>53</v>
      </c>
      <c r="J49" s="344"/>
      <c r="K49" s="344"/>
      <c r="L49" s="344"/>
      <c r="M49" s="344"/>
      <c r="N49" s="344"/>
      <c r="O49" s="344"/>
      <c r="P49" s="344"/>
      <c r="Q49" s="344"/>
      <c r="R49" s="344"/>
      <c r="S49" s="344"/>
      <c r="T49" s="344"/>
      <c r="U49" s="344"/>
      <c r="V49" s="344"/>
      <c r="W49" s="344"/>
      <c r="X49" s="344"/>
      <c r="Y49" s="344"/>
      <c r="Z49" s="344"/>
      <c r="AA49" s="344"/>
      <c r="AB49" s="344"/>
      <c r="AC49" s="344"/>
      <c r="AD49" s="344"/>
      <c r="AE49" s="344"/>
      <c r="AF49" s="344"/>
      <c r="AG49" s="346" t="s">
        <v>54</v>
      </c>
      <c r="AH49" s="344"/>
      <c r="AI49" s="344"/>
      <c r="AJ49" s="344"/>
      <c r="AK49" s="344"/>
      <c r="AL49" s="344"/>
      <c r="AM49" s="344"/>
      <c r="AN49" s="345" t="s">
        <v>55</v>
      </c>
      <c r="AO49" s="344"/>
      <c r="AP49" s="344"/>
      <c r="AQ49" s="71" t="s">
        <v>56</v>
      </c>
      <c r="AR49" s="40"/>
      <c r="AS49" s="72" t="s">
        <v>57</v>
      </c>
      <c r="AT49" s="73" t="s">
        <v>58</v>
      </c>
      <c r="AU49" s="73" t="s">
        <v>59</v>
      </c>
      <c r="AV49" s="73" t="s">
        <v>60</v>
      </c>
      <c r="AW49" s="73" t="s">
        <v>61</v>
      </c>
      <c r="AX49" s="73" t="s">
        <v>62</v>
      </c>
      <c r="AY49" s="73" t="s">
        <v>63</v>
      </c>
      <c r="AZ49" s="73" t="s">
        <v>64</v>
      </c>
      <c r="BA49" s="73" t="s">
        <v>65</v>
      </c>
      <c r="BB49" s="73" t="s">
        <v>66</v>
      </c>
      <c r="BC49" s="73" t="s">
        <v>67</v>
      </c>
      <c r="BD49" s="74" t="s">
        <v>68</v>
      </c>
    </row>
    <row r="50" spans="1:91" s="1" customFormat="1" ht="10.9" customHeight="1">
      <c r="B50" s="40"/>
      <c r="AR50" s="40"/>
      <c r="AS50" s="75"/>
      <c r="AT50" s="67"/>
      <c r="AU50" s="67"/>
      <c r="AV50" s="67"/>
      <c r="AW50" s="67"/>
      <c r="AX50" s="67"/>
      <c r="AY50" s="67"/>
      <c r="AZ50" s="67"/>
      <c r="BA50" s="67"/>
      <c r="BB50" s="67"/>
      <c r="BC50" s="67"/>
      <c r="BD50" s="68"/>
    </row>
    <row r="51" spans="1:91" s="4" customFormat="1" ht="32.450000000000003" customHeight="1">
      <c r="B51" s="63"/>
      <c r="C51" s="76" t="s">
        <v>69</v>
      </c>
      <c r="D51" s="77"/>
      <c r="E51" s="77"/>
      <c r="F51" s="77"/>
      <c r="G51" s="77"/>
      <c r="H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333">
        <f>ROUND(AG52,2)</f>
        <v>0</v>
      </c>
      <c r="AH51" s="333"/>
      <c r="AI51" s="333"/>
      <c r="AJ51" s="333"/>
      <c r="AK51" s="333"/>
      <c r="AL51" s="333"/>
      <c r="AM51" s="333"/>
      <c r="AN51" s="334">
        <f>SUM(AG51,AT51)</f>
        <v>0</v>
      </c>
      <c r="AO51" s="334"/>
      <c r="AP51" s="334"/>
      <c r="AQ51" s="78" t="s">
        <v>5</v>
      </c>
      <c r="AR51" s="63"/>
      <c r="AS51" s="79">
        <f>ROUND(AS52,2)</f>
        <v>0</v>
      </c>
      <c r="AT51" s="80">
        <f>ROUND(SUM(AV51:AW51),2)</f>
        <v>0</v>
      </c>
      <c r="AU51" s="81">
        <f>ROUND(AU52,5)</f>
        <v>0</v>
      </c>
      <c r="AV51" s="80">
        <f>ROUND(AZ51*L26,2)</f>
        <v>0</v>
      </c>
      <c r="AW51" s="80">
        <f>ROUND(BA51*L27,2)</f>
        <v>0</v>
      </c>
      <c r="AX51" s="80">
        <f>ROUND(BB51*L26,2)</f>
        <v>0</v>
      </c>
      <c r="AY51" s="80">
        <f>ROUND(BC51*L27,2)</f>
        <v>0</v>
      </c>
      <c r="AZ51" s="80">
        <f>ROUND(AZ52,2)</f>
        <v>0</v>
      </c>
      <c r="BA51" s="80">
        <f>ROUND(BA52,2)</f>
        <v>0</v>
      </c>
      <c r="BB51" s="80">
        <f>ROUND(BB52,2)</f>
        <v>0</v>
      </c>
      <c r="BC51" s="80">
        <f>ROUND(BC52,2)</f>
        <v>0</v>
      </c>
      <c r="BD51" s="82">
        <f>ROUND(BD52,2)</f>
        <v>0</v>
      </c>
      <c r="BS51" s="64" t="s">
        <v>70</v>
      </c>
      <c r="BT51" s="64" t="s">
        <v>71</v>
      </c>
      <c r="BU51" s="83" t="s">
        <v>72</v>
      </c>
      <c r="BV51" s="64" t="s">
        <v>73</v>
      </c>
      <c r="BW51" s="64" t="s">
        <v>7</v>
      </c>
      <c r="BX51" s="64" t="s">
        <v>74</v>
      </c>
      <c r="CL51" s="64" t="s">
        <v>5</v>
      </c>
    </row>
    <row r="52" spans="1:91" s="5" customFormat="1" ht="37.5" customHeight="1">
      <c r="A52" s="84" t="s">
        <v>75</v>
      </c>
      <c r="B52" s="85"/>
      <c r="C52" s="86"/>
      <c r="D52" s="332" t="s">
        <v>17</v>
      </c>
      <c r="E52" s="332"/>
      <c r="F52" s="332"/>
      <c r="G52" s="332"/>
      <c r="H52" s="332"/>
      <c r="I52" s="87"/>
      <c r="J52" s="332" t="s">
        <v>76</v>
      </c>
      <c r="K52" s="332"/>
      <c r="L52" s="332"/>
      <c r="M52" s="332"/>
      <c r="N52" s="332"/>
      <c r="O52" s="332"/>
      <c r="P52" s="332"/>
      <c r="Q52" s="332"/>
      <c r="R52" s="332"/>
      <c r="S52" s="332"/>
      <c r="T52" s="332"/>
      <c r="U52" s="332"/>
      <c r="V52" s="332"/>
      <c r="W52" s="332"/>
      <c r="X52" s="332"/>
      <c r="Y52" s="332"/>
      <c r="Z52" s="332"/>
      <c r="AA52" s="332"/>
      <c r="AB52" s="332"/>
      <c r="AC52" s="332"/>
      <c r="AD52" s="332"/>
      <c r="AE52" s="332"/>
      <c r="AF52" s="332"/>
      <c r="AG52" s="330">
        <f>'2017-004 - VYTÁPĚNÍ'!J27</f>
        <v>0</v>
      </c>
      <c r="AH52" s="331"/>
      <c r="AI52" s="331"/>
      <c r="AJ52" s="331"/>
      <c r="AK52" s="331"/>
      <c r="AL52" s="331"/>
      <c r="AM52" s="331"/>
      <c r="AN52" s="330">
        <f>SUM(AG52,AT52)</f>
        <v>0</v>
      </c>
      <c r="AO52" s="331"/>
      <c r="AP52" s="331"/>
      <c r="AQ52" s="88" t="s">
        <v>77</v>
      </c>
      <c r="AR52" s="85"/>
      <c r="AS52" s="89">
        <v>0</v>
      </c>
      <c r="AT52" s="90">
        <f>ROUND(SUM(AV52:AW52),2)</f>
        <v>0</v>
      </c>
      <c r="AU52" s="91">
        <f>'2017-004 - VYTÁPĚNÍ'!P87</f>
        <v>0</v>
      </c>
      <c r="AV52" s="90">
        <f>'2017-004 - VYTÁPĚNÍ'!J30</f>
        <v>0</v>
      </c>
      <c r="AW52" s="90">
        <f>'2017-004 - VYTÁPĚNÍ'!J31</f>
        <v>0</v>
      </c>
      <c r="AX52" s="90">
        <f>'2017-004 - VYTÁPĚNÍ'!J32</f>
        <v>0</v>
      </c>
      <c r="AY52" s="90">
        <f>'2017-004 - VYTÁPĚNÍ'!J33</f>
        <v>0</v>
      </c>
      <c r="AZ52" s="90">
        <f>'2017-004 - VYTÁPĚNÍ'!F30</f>
        <v>0</v>
      </c>
      <c r="BA52" s="90">
        <f>'2017-004 - VYTÁPĚNÍ'!F31</f>
        <v>0</v>
      </c>
      <c r="BB52" s="90">
        <f>'2017-004 - VYTÁPĚNÍ'!F32</f>
        <v>0</v>
      </c>
      <c r="BC52" s="90">
        <f>'2017-004 - VYTÁPĚNÍ'!F33</f>
        <v>0</v>
      </c>
      <c r="BD52" s="92">
        <f>'2017-004 - VYTÁPĚNÍ'!F34</f>
        <v>0</v>
      </c>
      <c r="BT52" s="93" t="s">
        <v>78</v>
      </c>
      <c r="BV52" s="93" t="s">
        <v>73</v>
      </c>
      <c r="BW52" s="93" t="s">
        <v>79</v>
      </c>
      <c r="BX52" s="93" t="s">
        <v>7</v>
      </c>
      <c r="CL52" s="93" t="s">
        <v>5</v>
      </c>
      <c r="CM52" s="93" t="s">
        <v>80</v>
      </c>
    </row>
    <row r="53" spans="1:91" s="1" customFormat="1" ht="30" customHeight="1">
      <c r="B53" s="40"/>
      <c r="AR53" s="40"/>
    </row>
    <row r="54" spans="1:91" s="1" customFormat="1" ht="6.95" customHeight="1">
      <c r="B54" s="55"/>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40"/>
    </row>
  </sheetData>
  <mergeCells count="41">
    <mergeCell ref="L30:O30"/>
    <mergeCell ref="D52:H52"/>
    <mergeCell ref="J52:AF52"/>
    <mergeCell ref="AG51:AM51"/>
    <mergeCell ref="AN51:AP51"/>
    <mergeCell ref="L42:AO42"/>
    <mergeCell ref="AM44:AN44"/>
    <mergeCell ref="AM46:AP46"/>
    <mergeCell ref="C49:G49"/>
    <mergeCell ref="I49:AF49"/>
    <mergeCell ref="AG49:AM49"/>
    <mergeCell ref="AN49:AP49"/>
    <mergeCell ref="AK32:AO32"/>
    <mergeCell ref="W28:AE28"/>
    <mergeCell ref="AK28:AO28"/>
    <mergeCell ref="AR2:BE2"/>
    <mergeCell ref="AN52:AP52"/>
    <mergeCell ref="AG52:AM52"/>
    <mergeCell ref="AS46:AT48"/>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30:AE30"/>
    <mergeCell ref="AK30:AO30"/>
    <mergeCell ref="X32:AB32"/>
    <mergeCell ref="W27:AE27"/>
    <mergeCell ref="AK27:AO27"/>
    <mergeCell ref="L28:O28"/>
    <mergeCell ref="L29:O29"/>
    <mergeCell ref="W29:AE29"/>
    <mergeCell ref="AK29:AO29"/>
  </mergeCells>
  <hyperlinks>
    <hyperlink ref="K1:S1" location="C2" display="1) Rekapitulace stavby"/>
    <hyperlink ref="W1:AI1" location="C51" display="2) Rekapitulace objektů stavby a soupisů prací"/>
    <hyperlink ref="A52" location="'2017-004 - VYTÁPĚNÍ'!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35"/>
  <sheetViews>
    <sheetView showGridLines="0" tabSelected="1" zoomScale="115" zoomScaleNormal="115" workbookViewId="0">
      <pane ySplit="1" topLeftCell="A203" activePane="bottomLeft" state="frozen"/>
      <selection pane="bottomLeft" activeCell="F209" sqref="F209"/>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5"/>
      <c r="C1" s="95"/>
      <c r="D1" s="96" t="s">
        <v>1</v>
      </c>
      <c r="E1" s="95"/>
      <c r="F1" s="97" t="s">
        <v>81</v>
      </c>
      <c r="G1" s="350" t="s">
        <v>82</v>
      </c>
      <c r="H1" s="350"/>
      <c r="I1" s="98"/>
      <c r="J1" s="97" t="s">
        <v>83</v>
      </c>
      <c r="K1" s="96" t="s">
        <v>84</v>
      </c>
      <c r="L1" s="97" t="s">
        <v>85</v>
      </c>
      <c r="M1" s="97"/>
      <c r="N1" s="97"/>
      <c r="O1" s="97"/>
      <c r="P1" s="97"/>
      <c r="Q1" s="97"/>
      <c r="R1" s="97"/>
      <c r="S1" s="97"/>
      <c r="T1" s="97"/>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28" t="s">
        <v>8</v>
      </c>
      <c r="M2" s="329"/>
      <c r="N2" s="329"/>
      <c r="O2" s="329"/>
      <c r="P2" s="329"/>
      <c r="Q2" s="329"/>
      <c r="R2" s="329"/>
      <c r="S2" s="329"/>
      <c r="T2" s="329"/>
      <c r="U2" s="329"/>
      <c r="V2" s="329"/>
      <c r="AT2" s="23" t="s">
        <v>79</v>
      </c>
    </row>
    <row r="3" spans="1:70" ht="6.95" customHeight="1">
      <c r="B3" s="24"/>
      <c r="C3" s="25"/>
      <c r="D3" s="25"/>
      <c r="E3" s="25"/>
      <c r="F3" s="25"/>
      <c r="G3" s="25"/>
      <c r="H3" s="25"/>
      <c r="I3" s="99"/>
      <c r="J3" s="25"/>
      <c r="K3" s="26"/>
      <c r="AT3" s="23" t="s">
        <v>80</v>
      </c>
    </row>
    <row r="4" spans="1:70" ht="36.950000000000003" customHeight="1">
      <c r="B4" s="27"/>
      <c r="C4" s="28"/>
      <c r="D4" s="29" t="s">
        <v>86</v>
      </c>
      <c r="E4" s="28"/>
      <c r="F4" s="28"/>
      <c r="G4" s="28"/>
      <c r="H4" s="28"/>
      <c r="I4" s="100"/>
      <c r="J4" s="28"/>
      <c r="K4" s="30"/>
      <c r="M4" s="31" t="s">
        <v>13</v>
      </c>
      <c r="AT4" s="23" t="s">
        <v>6</v>
      </c>
    </row>
    <row r="5" spans="1:70" ht="6.95" customHeight="1">
      <c r="B5" s="27"/>
      <c r="C5" s="28"/>
      <c r="D5" s="28"/>
      <c r="E5" s="28"/>
      <c r="F5" s="28"/>
      <c r="G5" s="28"/>
      <c r="H5" s="28"/>
      <c r="I5" s="100"/>
      <c r="J5" s="28"/>
      <c r="K5" s="30"/>
    </row>
    <row r="6" spans="1:70" ht="15">
      <c r="B6" s="27"/>
      <c r="C6" s="28"/>
      <c r="D6" s="36" t="s">
        <v>19</v>
      </c>
      <c r="E6" s="28"/>
      <c r="F6" s="28"/>
      <c r="G6" s="28"/>
      <c r="H6" s="28"/>
      <c r="I6" s="100"/>
      <c r="J6" s="28"/>
      <c r="K6" s="30"/>
    </row>
    <row r="7" spans="1:70" ht="22.5" customHeight="1">
      <c r="B7" s="27"/>
      <c r="C7" s="28"/>
      <c r="D7" s="28"/>
      <c r="E7" s="351" t="str">
        <f>'Rekapitulace stavby'!K6</f>
        <v>Přístavba menzy ZČU Bory</v>
      </c>
      <c r="F7" s="352"/>
      <c r="G7" s="352"/>
      <c r="H7" s="352"/>
      <c r="I7" s="100"/>
      <c r="J7" s="28"/>
      <c r="K7" s="30"/>
    </row>
    <row r="8" spans="1:70" s="1" customFormat="1" ht="15">
      <c r="B8" s="40"/>
      <c r="C8" s="41"/>
      <c r="D8" s="36" t="s">
        <v>87</v>
      </c>
      <c r="E8" s="41"/>
      <c r="F8" s="41"/>
      <c r="G8" s="41"/>
      <c r="H8" s="41"/>
      <c r="I8" s="101"/>
      <c r="J8" s="41"/>
      <c r="K8" s="44"/>
    </row>
    <row r="9" spans="1:70" s="1" customFormat="1" ht="36.950000000000003" customHeight="1">
      <c r="B9" s="40"/>
      <c r="C9" s="41"/>
      <c r="D9" s="41"/>
      <c r="E9" s="353" t="s">
        <v>88</v>
      </c>
      <c r="F9" s="354"/>
      <c r="G9" s="354"/>
      <c r="H9" s="354"/>
      <c r="I9" s="101"/>
      <c r="J9" s="41"/>
      <c r="K9" s="44"/>
    </row>
    <row r="10" spans="1:70" s="1" customFormat="1">
      <c r="B10" s="40"/>
      <c r="C10" s="41"/>
      <c r="D10" s="41"/>
      <c r="E10" s="41"/>
      <c r="F10" s="41"/>
      <c r="G10" s="41"/>
      <c r="H10" s="41"/>
      <c r="I10" s="101"/>
      <c r="J10" s="41"/>
      <c r="K10" s="44"/>
    </row>
    <row r="11" spans="1:70" s="1" customFormat="1" ht="14.45" customHeight="1">
      <c r="B11" s="40"/>
      <c r="C11" s="41"/>
      <c r="D11" s="36" t="s">
        <v>21</v>
      </c>
      <c r="E11" s="41"/>
      <c r="F11" s="34" t="s">
        <v>5</v>
      </c>
      <c r="G11" s="41"/>
      <c r="H11" s="41"/>
      <c r="I11" s="102" t="s">
        <v>22</v>
      </c>
      <c r="J11" s="34" t="s">
        <v>5</v>
      </c>
      <c r="K11" s="44"/>
    </row>
    <row r="12" spans="1:70" s="1" customFormat="1" ht="14.45" customHeight="1">
      <c r="B12" s="40"/>
      <c r="C12" s="41"/>
      <c r="D12" s="36" t="s">
        <v>23</v>
      </c>
      <c r="E12" s="41"/>
      <c r="F12" s="34" t="s">
        <v>24</v>
      </c>
      <c r="G12" s="41"/>
      <c r="H12" s="41"/>
      <c r="I12" s="102" t="s">
        <v>25</v>
      </c>
      <c r="J12" s="372" t="str">
        <f>'Rekapitulace stavby'!AN8</f>
        <v>15. 2. 2017</v>
      </c>
      <c r="K12" s="44"/>
    </row>
    <row r="13" spans="1:70" s="1" customFormat="1" ht="10.9" customHeight="1">
      <c r="B13" s="40"/>
      <c r="C13" s="41"/>
      <c r="D13" s="41"/>
      <c r="E13" s="41"/>
      <c r="F13" s="41"/>
      <c r="G13" s="41"/>
      <c r="H13" s="41"/>
      <c r="I13" s="101"/>
      <c r="J13" s="41"/>
      <c r="K13" s="44"/>
    </row>
    <row r="14" spans="1:70" s="1" customFormat="1" ht="14.45" customHeight="1">
      <c r="B14" s="40"/>
      <c r="C14" s="41"/>
      <c r="D14" s="36" t="s">
        <v>27</v>
      </c>
      <c r="E14" s="41"/>
      <c r="F14" s="41"/>
      <c r="G14" s="41"/>
      <c r="H14" s="41"/>
      <c r="I14" s="102" t="s">
        <v>28</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02" t="s">
        <v>30</v>
      </c>
      <c r="J15" s="34" t="str">
        <f>IF('Rekapitulace stavby'!AN11="","",'Rekapitulace stavby'!AN11)</f>
        <v/>
      </c>
      <c r="K15" s="44"/>
    </row>
    <row r="16" spans="1:70" s="1" customFormat="1" ht="6.95" customHeight="1">
      <c r="B16" s="40"/>
      <c r="C16" s="41"/>
      <c r="D16" s="41"/>
      <c r="E16" s="41"/>
      <c r="F16" s="41"/>
      <c r="G16" s="41"/>
      <c r="H16" s="41"/>
      <c r="I16" s="101"/>
      <c r="J16" s="41"/>
      <c r="K16" s="44"/>
    </row>
    <row r="17" spans="2:11" s="1" customFormat="1" ht="14.45" customHeight="1">
      <c r="B17" s="40"/>
      <c r="C17" s="41"/>
      <c r="D17" s="36" t="s">
        <v>31</v>
      </c>
      <c r="E17" s="101"/>
      <c r="F17" s="101"/>
      <c r="G17" s="101"/>
      <c r="H17" s="101"/>
      <c r="I17" s="102" t="s">
        <v>28</v>
      </c>
      <c r="J17" s="373" t="str">
        <f>IF('Rekapitulace stavby'!AN13="Vyplň údaj","",IF('Rekapitulace stavby'!AN13="","",'Rekapitulace stavby'!AN13))</f>
        <v/>
      </c>
      <c r="K17" s="44"/>
    </row>
    <row r="18" spans="2:11" s="1" customFormat="1" ht="18" customHeight="1">
      <c r="B18" s="40"/>
      <c r="C18" s="41"/>
      <c r="D18" s="41"/>
      <c r="E18" s="373" t="str">
        <f>IF('Rekapitulace stavby'!E14="Vyplň údaj","",IF('Rekapitulace stavby'!E14="","",'Rekapitulace stavby'!E14))</f>
        <v/>
      </c>
      <c r="F18" s="101"/>
      <c r="G18" s="101"/>
      <c r="H18" s="101"/>
      <c r="I18" s="102" t="s">
        <v>30</v>
      </c>
      <c r="J18" s="373" t="str">
        <f>IF('Rekapitulace stavby'!AN14="Vyplň údaj","",IF('Rekapitulace stavby'!AN14="","",'Rekapitulace stavby'!AN14))</f>
        <v/>
      </c>
      <c r="K18" s="44"/>
    </row>
    <row r="19" spans="2:11" s="1" customFormat="1" ht="6.95" customHeight="1">
      <c r="B19" s="40"/>
      <c r="C19" s="41"/>
      <c r="D19" s="41"/>
      <c r="E19" s="41"/>
      <c r="F19" s="41"/>
      <c r="G19" s="41"/>
      <c r="H19" s="41"/>
      <c r="I19" s="101"/>
      <c r="J19" s="41"/>
      <c r="K19" s="44"/>
    </row>
    <row r="20" spans="2:11" s="1" customFormat="1" ht="14.45" customHeight="1">
      <c r="B20" s="40"/>
      <c r="C20" s="41"/>
      <c r="D20" s="36" t="s">
        <v>33</v>
      </c>
      <c r="E20" s="41"/>
      <c r="F20" s="41"/>
      <c r="G20" s="41"/>
      <c r="H20" s="41"/>
      <c r="I20" s="102" t="s">
        <v>28</v>
      </c>
      <c r="J20" s="34" t="str">
        <f>IF('Rekapitulace stavby'!AN16="","",'Rekapitulace stavby'!AN16)</f>
        <v/>
      </c>
      <c r="K20" s="44"/>
    </row>
    <row r="21" spans="2:11" s="1" customFormat="1" ht="18" customHeight="1">
      <c r="B21" s="40"/>
      <c r="C21" s="41"/>
      <c r="D21" s="41"/>
      <c r="E21" s="34" t="str">
        <f>IF('Rekapitulace stavby'!E17="","",'Rekapitulace stavby'!E17)</f>
        <v xml:space="preserve"> </v>
      </c>
      <c r="F21" s="41"/>
      <c r="G21" s="41"/>
      <c r="H21" s="41"/>
      <c r="I21" s="102" t="s">
        <v>30</v>
      </c>
      <c r="J21" s="34" t="str">
        <f>IF('Rekapitulace stavby'!AN17="","",'Rekapitulace stavby'!AN17)</f>
        <v/>
      </c>
      <c r="K21" s="44"/>
    </row>
    <row r="22" spans="2:11" s="1" customFormat="1" ht="6.95" customHeight="1">
      <c r="B22" s="40"/>
      <c r="C22" s="41"/>
      <c r="D22" s="41"/>
      <c r="E22" s="41"/>
      <c r="F22" s="41"/>
      <c r="G22" s="41"/>
      <c r="H22" s="41"/>
      <c r="I22" s="101"/>
      <c r="J22" s="41"/>
      <c r="K22" s="44"/>
    </row>
    <row r="23" spans="2:11" s="1" customFormat="1" ht="14.45" customHeight="1">
      <c r="B23" s="40"/>
      <c r="C23" s="41"/>
      <c r="D23" s="36" t="s">
        <v>35</v>
      </c>
      <c r="E23" s="41"/>
      <c r="F23" s="41"/>
      <c r="G23" s="41"/>
      <c r="H23" s="41"/>
      <c r="I23" s="101"/>
      <c r="J23" s="41"/>
      <c r="K23" s="44"/>
    </row>
    <row r="24" spans="2:11" s="6" customFormat="1" ht="120" customHeight="1">
      <c r="B24" s="104"/>
      <c r="C24" s="105"/>
      <c r="D24" s="105"/>
      <c r="E24" s="320" t="s">
        <v>89</v>
      </c>
      <c r="F24" s="320"/>
      <c r="G24" s="320"/>
      <c r="H24" s="320"/>
      <c r="I24" s="106"/>
      <c r="J24" s="105"/>
      <c r="K24" s="107"/>
    </row>
    <row r="25" spans="2:11" s="1" customFormat="1" ht="6.95" customHeight="1">
      <c r="B25" s="40"/>
      <c r="C25" s="41"/>
      <c r="D25" s="41"/>
      <c r="E25" s="41"/>
      <c r="F25" s="41"/>
      <c r="G25" s="41"/>
      <c r="H25" s="41"/>
      <c r="I25" s="101"/>
      <c r="J25" s="41"/>
      <c r="K25" s="44"/>
    </row>
    <row r="26" spans="2:11" s="1" customFormat="1" ht="6.95" customHeight="1">
      <c r="B26" s="40"/>
      <c r="C26" s="41"/>
      <c r="D26" s="67"/>
      <c r="E26" s="67"/>
      <c r="F26" s="67"/>
      <c r="G26" s="67"/>
      <c r="H26" s="67"/>
      <c r="I26" s="108"/>
      <c r="J26" s="67"/>
      <c r="K26" s="109"/>
    </row>
    <row r="27" spans="2:11" s="1" customFormat="1" ht="25.35" customHeight="1">
      <c r="B27" s="40"/>
      <c r="C27" s="41"/>
      <c r="D27" s="110" t="s">
        <v>37</v>
      </c>
      <c r="E27" s="41"/>
      <c r="F27" s="41"/>
      <c r="G27" s="41"/>
      <c r="H27" s="41"/>
      <c r="I27" s="101"/>
      <c r="J27" s="111">
        <f>ROUND(J87,2)</f>
        <v>0</v>
      </c>
      <c r="K27" s="44"/>
    </row>
    <row r="28" spans="2:11" s="1" customFormat="1" ht="6.95" customHeight="1">
      <c r="B28" s="40"/>
      <c r="C28" s="41"/>
      <c r="D28" s="67"/>
      <c r="E28" s="67"/>
      <c r="F28" s="67"/>
      <c r="G28" s="67"/>
      <c r="H28" s="67"/>
      <c r="I28" s="108"/>
      <c r="J28" s="67"/>
      <c r="K28" s="109"/>
    </row>
    <row r="29" spans="2:11" s="1" customFormat="1" ht="14.45" customHeight="1">
      <c r="B29" s="40"/>
      <c r="C29" s="41"/>
      <c r="D29" s="41"/>
      <c r="E29" s="41"/>
      <c r="F29" s="45" t="s">
        <v>39</v>
      </c>
      <c r="G29" s="41"/>
      <c r="H29" s="41"/>
      <c r="I29" s="112" t="s">
        <v>38</v>
      </c>
      <c r="J29" s="45" t="s">
        <v>40</v>
      </c>
      <c r="K29" s="44"/>
    </row>
    <row r="30" spans="2:11" s="1" customFormat="1" ht="14.45" customHeight="1">
      <c r="B30" s="40"/>
      <c r="C30" s="41"/>
      <c r="D30" s="48" t="s">
        <v>41</v>
      </c>
      <c r="E30" s="48" t="s">
        <v>42</v>
      </c>
      <c r="F30" s="113">
        <f>ROUND(SUM(BE87:BE234), 2)</f>
        <v>0</v>
      </c>
      <c r="G30" s="41"/>
      <c r="H30" s="41"/>
      <c r="I30" s="114">
        <v>0.21</v>
      </c>
      <c r="J30" s="113">
        <f>ROUND(ROUND((SUM(BE87:BE234)), 2)*I30, 2)</f>
        <v>0</v>
      </c>
      <c r="K30" s="44"/>
    </row>
    <row r="31" spans="2:11" s="1" customFormat="1" ht="14.45" customHeight="1">
      <c r="B31" s="40"/>
      <c r="C31" s="41"/>
      <c r="D31" s="41"/>
      <c r="E31" s="48" t="s">
        <v>43</v>
      </c>
      <c r="F31" s="113">
        <f>ROUND(SUM(BF87:BF234), 2)</f>
        <v>0</v>
      </c>
      <c r="G31" s="41"/>
      <c r="H31" s="41"/>
      <c r="I31" s="114">
        <v>0.15</v>
      </c>
      <c r="J31" s="113">
        <f>ROUND(ROUND((SUM(BF87:BF234)), 2)*I31, 2)</f>
        <v>0</v>
      </c>
      <c r="K31" s="44"/>
    </row>
    <row r="32" spans="2:11" s="1" customFormat="1" ht="14.45" hidden="1" customHeight="1">
      <c r="B32" s="40"/>
      <c r="C32" s="41"/>
      <c r="D32" s="41"/>
      <c r="E32" s="48" t="s">
        <v>44</v>
      </c>
      <c r="F32" s="113">
        <f>ROUND(SUM(BG87:BG234), 2)</f>
        <v>0</v>
      </c>
      <c r="G32" s="41"/>
      <c r="H32" s="41"/>
      <c r="I32" s="114">
        <v>0.21</v>
      </c>
      <c r="J32" s="113">
        <v>0</v>
      </c>
      <c r="K32" s="44"/>
    </row>
    <row r="33" spans="2:11" s="1" customFormat="1" ht="14.45" hidden="1" customHeight="1">
      <c r="B33" s="40"/>
      <c r="C33" s="41"/>
      <c r="D33" s="41"/>
      <c r="E33" s="48" t="s">
        <v>45</v>
      </c>
      <c r="F33" s="113">
        <f>ROUND(SUM(BH87:BH234), 2)</f>
        <v>0</v>
      </c>
      <c r="G33" s="41"/>
      <c r="H33" s="41"/>
      <c r="I33" s="114">
        <v>0.15</v>
      </c>
      <c r="J33" s="113">
        <v>0</v>
      </c>
      <c r="K33" s="44"/>
    </row>
    <row r="34" spans="2:11" s="1" customFormat="1" ht="14.45" hidden="1" customHeight="1">
      <c r="B34" s="40"/>
      <c r="C34" s="41"/>
      <c r="D34" s="41"/>
      <c r="E34" s="48" t="s">
        <v>46</v>
      </c>
      <c r="F34" s="113">
        <f>ROUND(SUM(BI87:BI234), 2)</f>
        <v>0</v>
      </c>
      <c r="G34" s="41"/>
      <c r="H34" s="41"/>
      <c r="I34" s="114">
        <v>0</v>
      </c>
      <c r="J34" s="113">
        <v>0</v>
      </c>
      <c r="K34" s="44"/>
    </row>
    <row r="35" spans="2:11" s="1" customFormat="1" ht="6.95" customHeight="1">
      <c r="B35" s="40"/>
      <c r="C35" s="41"/>
      <c r="D35" s="41"/>
      <c r="E35" s="41"/>
      <c r="F35" s="41"/>
      <c r="G35" s="41"/>
      <c r="H35" s="41"/>
      <c r="I35" s="101"/>
      <c r="J35" s="41"/>
      <c r="K35" s="44"/>
    </row>
    <row r="36" spans="2:11" s="1" customFormat="1" ht="25.35" customHeight="1">
      <c r="B36" s="40"/>
      <c r="C36" s="115"/>
      <c r="D36" s="116" t="s">
        <v>47</v>
      </c>
      <c r="E36" s="70"/>
      <c r="F36" s="70"/>
      <c r="G36" s="117" t="s">
        <v>48</v>
      </c>
      <c r="H36" s="118" t="s">
        <v>49</v>
      </c>
      <c r="I36" s="119"/>
      <c r="J36" s="120">
        <f>SUM(J27:J34)</f>
        <v>0</v>
      </c>
      <c r="K36" s="121"/>
    </row>
    <row r="37" spans="2:11" s="1" customFormat="1" ht="14.45" customHeight="1">
      <c r="B37" s="55"/>
      <c r="C37" s="56"/>
      <c r="D37" s="56"/>
      <c r="E37" s="56"/>
      <c r="F37" s="56"/>
      <c r="G37" s="56"/>
      <c r="H37" s="56"/>
      <c r="I37" s="122"/>
      <c r="J37" s="56"/>
      <c r="K37" s="57"/>
    </row>
    <row r="41" spans="2:11" s="1" customFormat="1" ht="6.95" customHeight="1">
      <c r="B41" s="58"/>
      <c r="C41" s="59"/>
      <c r="D41" s="59"/>
      <c r="E41" s="59"/>
      <c r="F41" s="59"/>
      <c r="G41" s="59"/>
      <c r="H41" s="59"/>
      <c r="I41" s="123"/>
      <c r="J41" s="59"/>
      <c r="K41" s="124"/>
    </row>
    <row r="42" spans="2:11" s="1" customFormat="1" ht="36.950000000000003" customHeight="1">
      <c r="B42" s="40"/>
      <c r="C42" s="29" t="s">
        <v>90</v>
      </c>
      <c r="D42" s="41"/>
      <c r="E42" s="41"/>
      <c r="F42" s="41"/>
      <c r="G42" s="41"/>
      <c r="H42" s="41"/>
      <c r="I42" s="101"/>
      <c r="J42" s="41"/>
      <c r="K42" s="44"/>
    </row>
    <row r="43" spans="2:11" s="1" customFormat="1" ht="6.95" customHeight="1">
      <c r="B43" s="40"/>
      <c r="C43" s="41"/>
      <c r="D43" s="41"/>
      <c r="E43" s="41"/>
      <c r="F43" s="41"/>
      <c r="G43" s="41"/>
      <c r="H43" s="41"/>
      <c r="I43" s="101"/>
      <c r="J43" s="41"/>
      <c r="K43" s="44"/>
    </row>
    <row r="44" spans="2:11" s="1" customFormat="1" ht="14.45" customHeight="1">
      <c r="B44" s="40"/>
      <c r="C44" s="36" t="s">
        <v>19</v>
      </c>
      <c r="D44" s="41"/>
      <c r="E44" s="41"/>
      <c r="F44" s="41"/>
      <c r="G44" s="41"/>
      <c r="H44" s="41"/>
      <c r="I44" s="101"/>
      <c r="J44" s="41"/>
      <c r="K44" s="44"/>
    </row>
    <row r="45" spans="2:11" s="1" customFormat="1" ht="22.5" customHeight="1">
      <c r="B45" s="40"/>
      <c r="C45" s="41"/>
      <c r="D45" s="41"/>
      <c r="E45" s="351" t="str">
        <f>E7</f>
        <v>Přístavba menzy ZČU Bory</v>
      </c>
      <c r="F45" s="352"/>
      <c r="G45" s="352"/>
      <c r="H45" s="352"/>
      <c r="I45" s="101"/>
      <c r="J45" s="41"/>
      <c r="K45" s="44"/>
    </row>
    <row r="46" spans="2:11" s="1" customFormat="1" ht="14.45" customHeight="1">
      <c r="B46" s="40"/>
      <c r="C46" s="36" t="s">
        <v>87</v>
      </c>
      <c r="D46" s="41"/>
      <c r="E46" s="41"/>
      <c r="F46" s="41"/>
      <c r="G46" s="41"/>
      <c r="H46" s="41"/>
      <c r="I46" s="101"/>
      <c r="J46" s="41"/>
      <c r="K46" s="44"/>
    </row>
    <row r="47" spans="2:11" s="1" customFormat="1" ht="23.25" customHeight="1">
      <c r="B47" s="40"/>
      <c r="C47" s="41"/>
      <c r="D47" s="41"/>
      <c r="E47" s="353" t="str">
        <f>E9</f>
        <v>2017-004 - VYTÁPĚNÍ</v>
      </c>
      <c r="F47" s="354"/>
      <c r="G47" s="354"/>
      <c r="H47" s="354"/>
      <c r="I47" s="101"/>
      <c r="J47" s="41"/>
      <c r="K47" s="44"/>
    </row>
    <row r="48" spans="2:11" s="1" customFormat="1" ht="6.95" customHeight="1">
      <c r="B48" s="40"/>
      <c r="C48" s="41"/>
      <c r="D48" s="41"/>
      <c r="E48" s="41"/>
      <c r="F48" s="41"/>
      <c r="G48" s="41"/>
      <c r="H48" s="41"/>
      <c r="I48" s="101"/>
      <c r="J48" s="41"/>
      <c r="K48" s="44"/>
    </row>
    <row r="49" spans="2:47" s="1" customFormat="1" ht="18" customHeight="1">
      <c r="B49" s="40"/>
      <c r="C49" s="36" t="s">
        <v>23</v>
      </c>
      <c r="D49" s="41"/>
      <c r="E49" s="41"/>
      <c r="F49" s="34" t="str">
        <f>F12</f>
        <v>Plzeň</v>
      </c>
      <c r="G49" s="41"/>
      <c r="H49" s="41"/>
      <c r="I49" s="102" t="s">
        <v>25</v>
      </c>
      <c r="J49" s="103" t="str">
        <f>IF(J12="","",J12)</f>
        <v>15. 2. 2017</v>
      </c>
      <c r="K49" s="44"/>
    </row>
    <row r="50" spans="2:47" s="1" customFormat="1" ht="6.95" customHeight="1">
      <c r="B50" s="40"/>
      <c r="C50" s="41"/>
      <c r="D50" s="41"/>
      <c r="E50" s="41"/>
      <c r="F50" s="41"/>
      <c r="G50" s="41"/>
      <c r="H50" s="41"/>
      <c r="I50" s="101"/>
      <c r="J50" s="41"/>
      <c r="K50" s="44"/>
    </row>
    <row r="51" spans="2:47" s="1" customFormat="1" ht="15">
      <c r="B51" s="40"/>
      <c r="C51" s="36" t="s">
        <v>27</v>
      </c>
      <c r="D51" s="41"/>
      <c r="E51" s="41"/>
      <c r="F51" s="34" t="str">
        <f>E15</f>
        <v xml:space="preserve"> </v>
      </c>
      <c r="G51" s="41"/>
      <c r="H51" s="41"/>
      <c r="I51" s="102" t="s">
        <v>33</v>
      </c>
      <c r="J51" s="34" t="str">
        <f>E21</f>
        <v xml:space="preserve"> </v>
      </c>
      <c r="K51" s="44"/>
    </row>
    <row r="52" spans="2:47" s="1" customFormat="1" ht="14.45" customHeight="1">
      <c r="B52" s="40"/>
      <c r="C52" s="36" t="s">
        <v>31</v>
      </c>
      <c r="D52" s="41"/>
      <c r="E52" s="41"/>
      <c r="F52" s="34" t="str">
        <f>IF(E18="","",E18)</f>
        <v/>
      </c>
      <c r="G52" s="41"/>
      <c r="H52" s="41"/>
      <c r="I52" s="101"/>
      <c r="J52" s="41"/>
      <c r="K52" s="44"/>
    </row>
    <row r="53" spans="2:47" s="1" customFormat="1" ht="10.35" customHeight="1">
      <c r="B53" s="40"/>
      <c r="C53" s="41"/>
      <c r="D53" s="41"/>
      <c r="E53" s="41"/>
      <c r="F53" s="41"/>
      <c r="G53" s="41"/>
      <c r="H53" s="41"/>
      <c r="I53" s="101"/>
      <c r="J53" s="41"/>
      <c r="K53" s="44"/>
    </row>
    <row r="54" spans="2:47" s="1" customFormat="1" ht="29.25" customHeight="1">
      <c r="B54" s="40"/>
      <c r="C54" s="125" t="s">
        <v>91</v>
      </c>
      <c r="D54" s="115"/>
      <c r="E54" s="115"/>
      <c r="F54" s="115"/>
      <c r="G54" s="115"/>
      <c r="H54" s="115"/>
      <c r="I54" s="126"/>
      <c r="J54" s="127" t="s">
        <v>92</v>
      </c>
      <c r="K54" s="128"/>
    </row>
    <row r="55" spans="2:47" s="1" customFormat="1" ht="10.35" customHeight="1">
      <c r="B55" s="40"/>
      <c r="C55" s="41"/>
      <c r="D55" s="41"/>
      <c r="E55" s="41"/>
      <c r="F55" s="41"/>
      <c r="G55" s="41"/>
      <c r="H55" s="41"/>
      <c r="I55" s="101"/>
      <c r="J55" s="41"/>
      <c r="K55" s="44"/>
    </row>
    <row r="56" spans="2:47" s="1" customFormat="1" ht="29.25" customHeight="1">
      <c r="B56" s="40"/>
      <c r="C56" s="129" t="s">
        <v>93</v>
      </c>
      <c r="D56" s="41"/>
      <c r="E56" s="41"/>
      <c r="F56" s="41"/>
      <c r="G56" s="41"/>
      <c r="H56" s="41"/>
      <c r="I56" s="101"/>
      <c r="J56" s="111">
        <f>J87</f>
        <v>0</v>
      </c>
      <c r="K56" s="44"/>
      <c r="AU56" s="23" t="s">
        <v>94</v>
      </c>
    </row>
    <row r="57" spans="2:47" s="7" customFormat="1" ht="24.95" customHeight="1">
      <c r="B57" s="130"/>
      <c r="C57" s="131"/>
      <c r="D57" s="132" t="s">
        <v>95</v>
      </c>
      <c r="E57" s="133"/>
      <c r="F57" s="133"/>
      <c r="G57" s="133"/>
      <c r="H57" s="133"/>
      <c r="I57" s="134"/>
      <c r="J57" s="135">
        <f>J88</f>
        <v>0</v>
      </c>
      <c r="K57" s="136"/>
    </row>
    <row r="58" spans="2:47" s="8" customFormat="1" ht="19.899999999999999" customHeight="1">
      <c r="B58" s="137"/>
      <c r="C58" s="138"/>
      <c r="D58" s="139" t="s">
        <v>96</v>
      </c>
      <c r="E58" s="140"/>
      <c r="F58" s="140"/>
      <c r="G58" s="140"/>
      <c r="H58" s="140"/>
      <c r="I58" s="141"/>
      <c r="J58" s="142">
        <f>J89</f>
        <v>0</v>
      </c>
      <c r="K58" s="143"/>
    </row>
    <row r="59" spans="2:47" s="8" customFormat="1" ht="19.899999999999999" customHeight="1">
      <c r="B59" s="137"/>
      <c r="C59" s="138"/>
      <c r="D59" s="139" t="s">
        <v>97</v>
      </c>
      <c r="E59" s="140"/>
      <c r="F59" s="140"/>
      <c r="G59" s="140"/>
      <c r="H59" s="140"/>
      <c r="I59" s="141"/>
      <c r="J59" s="142">
        <f>J121</f>
        <v>0</v>
      </c>
      <c r="K59" s="143"/>
    </row>
    <row r="60" spans="2:47" s="8" customFormat="1" ht="19.899999999999999" customHeight="1">
      <c r="B60" s="137"/>
      <c r="C60" s="138"/>
      <c r="D60" s="139" t="s">
        <v>98</v>
      </c>
      <c r="E60" s="140"/>
      <c r="F60" s="140"/>
      <c r="G60" s="140"/>
      <c r="H60" s="140"/>
      <c r="I60" s="141"/>
      <c r="J60" s="142">
        <f>J126</f>
        <v>0</v>
      </c>
      <c r="K60" s="143"/>
    </row>
    <row r="61" spans="2:47" s="8" customFormat="1" ht="19.899999999999999" customHeight="1">
      <c r="B61" s="137"/>
      <c r="C61" s="138"/>
      <c r="D61" s="139" t="s">
        <v>99</v>
      </c>
      <c r="E61" s="140"/>
      <c r="F61" s="140"/>
      <c r="G61" s="140"/>
      <c r="H61" s="140"/>
      <c r="I61" s="141"/>
      <c r="J61" s="142">
        <f>J147</f>
        <v>0</v>
      </c>
      <c r="K61" s="143"/>
    </row>
    <row r="62" spans="2:47" s="8" customFormat="1" ht="19.899999999999999" customHeight="1">
      <c r="B62" s="137"/>
      <c r="C62" s="138"/>
      <c r="D62" s="139" t="s">
        <v>100</v>
      </c>
      <c r="E62" s="140"/>
      <c r="F62" s="140"/>
      <c r="G62" s="140"/>
      <c r="H62" s="140"/>
      <c r="I62" s="141"/>
      <c r="J62" s="142">
        <f>J171</f>
        <v>0</v>
      </c>
      <c r="K62" s="143"/>
    </row>
    <row r="63" spans="2:47" s="8" customFormat="1" ht="19.899999999999999" customHeight="1">
      <c r="B63" s="137"/>
      <c r="C63" s="138"/>
      <c r="D63" s="139" t="s">
        <v>101</v>
      </c>
      <c r="E63" s="140"/>
      <c r="F63" s="140"/>
      <c r="G63" s="140"/>
      <c r="H63" s="140"/>
      <c r="I63" s="141"/>
      <c r="J63" s="142">
        <f>J182</f>
        <v>0</v>
      </c>
      <c r="K63" s="143"/>
    </row>
    <row r="64" spans="2:47" s="8" customFormat="1" ht="19.899999999999999" customHeight="1">
      <c r="B64" s="137"/>
      <c r="C64" s="138"/>
      <c r="D64" s="139" t="s">
        <v>102</v>
      </c>
      <c r="E64" s="140"/>
      <c r="F64" s="140"/>
      <c r="G64" s="140"/>
      <c r="H64" s="140"/>
      <c r="I64" s="141"/>
      <c r="J64" s="142">
        <f>J192</f>
        <v>0</v>
      </c>
      <c r="K64" s="143"/>
    </row>
    <row r="65" spans="2:12" s="7" customFormat="1" ht="24.95" customHeight="1">
      <c r="B65" s="130"/>
      <c r="C65" s="131"/>
      <c r="D65" s="132" t="s">
        <v>103</v>
      </c>
      <c r="E65" s="133"/>
      <c r="F65" s="133"/>
      <c r="G65" s="133"/>
      <c r="H65" s="133"/>
      <c r="I65" s="134"/>
      <c r="J65" s="135">
        <f>J198</f>
        <v>0</v>
      </c>
      <c r="K65" s="136"/>
    </row>
    <row r="66" spans="2:12" s="7" customFormat="1" ht="24.95" customHeight="1">
      <c r="B66" s="130"/>
      <c r="C66" s="131"/>
      <c r="D66" s="132" t="s">
        <v>104</v>
      </c>
      <c r="E66" s="133"/>
      <c r="F66" s="133"/>
      <c r="G66" s="133"/>
      <c r="H66" s="133"/>
      <c r="I66" s="134"/>
      <c r="J66" s="135">
        <f>J224</f>
        <v>0</v>
      </c>
      <c r="K66" s="136"/>
    </row>
    <row r="67" spans="2:12" s="8" customFormat="1" ht="19.899999999999999" customHeight="1">
      <c r="B67" s="137"/>
      <c r="C67" s="138"/>
      <c r="D67" s="139" t="s">
        <v>105</v>
      </c>
      <c r="E67" s="140"/>
      <c r="F67" s="140"/>
      <c r="G67" s="140"/>
      <c r="H67" s="140"/>
      <c r="I67" s="141"/>
      <c r="J67" s="142">
        <f>J225</f>
        <v>0</v>
      </c>
      <c r="K67" s="143"/>
    </row>
    <row r="68" spans="2:12" s="1" customFormat="1" ht="21.75" customHeight="1">
      <c r="B68" s="40"/>
      <c r="C68" s="41"/>
      <c r="D68" s="41"/>
      <c r="E68" s="41"/>
      <c r="F68" s="41"/>
      <c r="G68" s="41"/>
      <c r="H68" s="41"/>
      <c r="I68" s="101"/>
      <c r="J68" s="41"/>
      <c r="K68" s="44"/>
    </row>
    <row r="69" spans="2:12" s="1" customFormat="1" ht="6.95" customHeight="1">
      <c r="B69" s="55"/>
      <c r="C69" s="56"/>
      <c r="D69" s="56"/>
      <c r="E69" s="56"/>
      <c r="F69" s="56"/>
      <c r="G69" s="56"/>
      <c r="H69" s="56"/>
      <c r="I69" s="122"/>
      <c r="J69" s="56"/>
      <c r="K69" s="57"/>
    </row>
    <row r="73" spans="2:12" s="1" customFormat="1" ht="6.95" customHeight="1">
      <c r="B73" s="58"/>
      <c r="C73" s="59"/>
      <c r="D73" s="59"/>
      <c r="E73" s="59"/>
      <c r="F73" s="59"/>
      <c r="G73" s="59"/>
      <c r="H73" s="59"/>
      <c r="I73" s="123"/>
      <c r="J73" s="59"/>
      <c r="K73" s="59"/>
      <c r="L73" s="40"/>
    </row>
    <row r="74" spans="2:12" s="1" customFormat="1" ht="36.950000000000003" customHeight="1">
      <c r="B74" s="40"/>
      <c r="C74" s="60" t="s">
        <v>106</v>
      </c>
      <c r="L74" s="40"/>
    </row>
    <row r="75" spans="2:12" s="1" customFormat="1" ht="6.95" customHeight="1">
      <c r="B75" s="40"/>
      <c r="L75" s="40"/>
    </row>
    <row r="76" spans="2:12" s="1" customFormat="1" ht="14.45" customHeight="1">
      <c r="B76" s="40"/>
      <c r="C76" s="62" t="s">
        <v>19</v>
      </c>
      <c r="L76" s="40"/>
    </row>
    <row r="77" spans="2:12" s="1" customFormat="1" ht="22.5" customHeight="1">
      <c r="B77" s="40"/>
      <c r="E77" s="347" t="str">
        <f>E7</f>
        <v>Přístavba menzy ZČU Bory</v>
      </c>
      <c r="F77" s="348"/>
      <c r="G77" s="348"/>
      <c r="H77" s="348"/>
      <c r="L77" s="40"/>
    </row>
    <row r="78" spans="2:12" s="1" customFormat="1" ht="14.45" customHeight="1">
      <c r="B78" s="40"/>
      <c r="C78" s="62" t="s">
        <v>87</v>
      </c>
      <c r="L78" s="40"/>
    </row>
    <row r="79" spans="2:12" s="1" customFormat="1" ht="23.25" customHeight="1">
      <c r="B79" s="40"/>
      <c r="E79" s="335" t="str">
        <f>E9</f>
        <v>2017-004 - VYTÁPĚNÍ</v>
      </c>
      <c r="F79" s="349"/>
      <c r="G79" s="349"/>
      <c r="H79" s="349"/>
      <c r="L79" s="40"/>
    </row>
    <row r="80" spans="2:12" s="1" customFormat="1" ht="6.95" customHeight="1">
      <c r="B80" s="40"/>
      <c r="L80" s="40"/>
    </row>
    <row r="81" spans="2:65" s="1" customFormat="1" ht="18" customHeight="1">
      <c r="B81" s="40"/>
      <c r="C81" s="62" t="s">
        <v>23</v>
      </c>
      <c r="F81" s="144" t="str">
        <f>F12</f>
        <v>Plzeň</v>
      </c>
      <c r="I81" s="145" t="s">
        <v>25</v>
      </c>
      <c r="J81" s="66" t="str">
        <f>IF(J12="","",J12)</f>
        <v>15. 2. 2017</v>
      </c>
      <c r="L81" s="40"/>
    </row>
    <row r="82" spans="2:65" s="1" customFormat="1" ht="6.95" customHeight="1">
      <c r="B82" s="40"/>
      <c r="L82" s="40"/>
    </row>
    <row r="83" spans="2:65" s="1" customFormat="1" ht="15">
      <c r="B83" s="40"/>
      <c r="C83" s="62" t="s">
        <v>27</v>
      </c>
      <c r="F83" s="144" t="str">
        <f>E15</f>
        <v xml:space="preserve"> </v>
      </c>
      <c r="I83" s="145" t="s">
        <v>33</v>
      </c>
      <c r="J83" s="144" t="str">
        <f>E21</f>
        <v xml:space="preserve"> </v>
      </c>
      <c r="L83" s="40"/>
    </row>
    <row r="84" spans="2:65" s="1" customFormat="1" ht="14.45" customHeight="1">
      <c r="B84" s="40"/>
      <c r="C84" s="62" t="s">
        <v>31</v>
      </c>
      <c r="F84" s="144" t="str">
        <f>IF(E18="","",E18)</f>
        <v/>
      </c>
      <c r="L84" s="40"/>
    </row>
    <row r="85" spans="2:65" s="1" customFormat="1" ht="10.35" customHeight="1">
      <c r="B85" s="40"/>
      <c r="L85" s="40"/>
    </row>
    <row r="86" spans="2:65" s="9" customFormat="1" ht="29.25" customHeight="1">
      <c r="B86" s="146"/>
      <c r="C86" s="147" t="s">
        <v>107</v>
      </c>
      <c r="D86" s="148" t="s">
        <v>56</v>
      </c>
      <c r="E86" s="148" t="s">
        <v>52</v>
      </c>
      <c r="F86" s="148" t="s">
        <v>108</v>
      </c>
      <c r="G86" s="148" t="s">
        <v>109</v>
      </c>
      <c r="H86" s="148" t="s">
        <v>110</v>
      </c>
      <c r="I86" s="149" t="s">
        <v>111</v>
      </c>
      <c r="J86" s="148" t="s">
        <v>92</v>
      </c>
      <c r="K86" s="150" t="s">
        <v>112</v>
      </c>
      <c r="L86" s="146"/>
      <c r="M86" s="72" t="s">
        <v>113</v>
      </c>
      <c r="N86" s="73" t="s">
        <v>41</v>
      </c>
      <c r="O86" s="73" t="s">
        <v>114</v>
      </c>
      <c r="P86" s="73" t="s">
        <v>115</v>
      </c>
      <c r="Q86" s="73" t="s">
        <v>116</v>
      </c>
      <c r="R86" s="73" t="s">
        <v>117</v>
      </c>
      <c r="S86" s="73" t="s">
        <v>118</v>
      </c>
      <c r="T86" s="74" t="s">
        <v>119</v>
      </c>
    </row>
    <row r="87" spans="2:65" s="1" customFormat="1" ht="29.25" customHeight="1">
      <c r="B87" s="40"/>
      <c r="C87" s="76" t="s">
        <v>93</v>
      </c>
      <c r="J87" s="151">
        <f>BK87</f>
        <v>0</v>
      </c>
      <c r="L87" s="40"/>
      <c r="M87" s="75"/>
      <c r="N87" s="67"/>
      <c r="O87" s="67"/>
      <c r="P87" s="152">
        <f>P88+P198+P224</f>
        <v>0</v>
      </c>
      <c r="Q87" s="67"/>
      <c r="R87" s="152">
        <f>R88+R198+R224</f>
        <v>0.50682199999999999</v>
      </c>
      <c r="S87" s="67"/>
      <c r="T87" s="153">
        <f>T88+T198+T224</f>
        <v>0.23844000000000001</v>
      </c>
      <c r="AT87" s="23" t="s">
        <v>70</v>
      </c>
      <c r="AU87" s="23" t="s">
        <v>94</v>
      </c>
      <c r="BK87" s="154">
        <f>BK88+BK198+BK224</f>
        <v>0</v>
      </c>
    </row>
    <row r="88" spans="2:65" s="10" customFormat="1" ht="37.35" customHeight="1">
      <c r="B88" s="155"/>
      <c r="D88" s="156" t="s">
        <v>70</v>
      </c>
      <c r="E88" s="157" t="s">
        <v>120</v>
      </c>
      <c r="F88" s="157" t="s">
        <v>121</v>
      </c>
      <c r="I88" s="158"/>
      <c r="J88" s="159">
        <f>BK88</f>
        <v>0</v>
      </c>
      <c r="L88" s="155"/>
      <c r="M88" s="160"/>
      <c r="N88" s="161"/>
      <c r="O88" s="161"/>
      <c r="P88" s="162">
        <f>P89+P121+P126+P147+P171+P182+P192</f>
        <v>0</v>
      </c>
      <c r="Q88" s="161"/>
      <c r="R88" s="162">
        <f>R89+R121+R126+R147+R171+R182+R192</f>
        <v>0.50682199999999999</v>
      </c>
      <c r="S88" s="161"/>
      <c r="T88" s="163">
        <f>T89+T121+T126+T147+T171+T182+T192</f>
        <v>0.23844000000000001</v>
      </c>
      <c r="AR88" s="156" t="s">
        <v>80</v>
      </c>
      <c r="AT88" s="164" t="s">
        <v>70</v>
      </c>
      <c r="AU88" s="164" t="s">
        <v>71</v>
      </c>
      <c r="AY88" s="156" t="s">
        <v>122</v>
      </c>
      <c r="BK88" s="165">
        <f>BK89+BK121+BK126+BK147+BK171+BK182+BK192</f>
        <v>0</v>
      </c>
    </row>
    <row r="89" spans="2:65" s="10" customFormat="1" ht="19.899999999999999" customHeight="1">
      <c r="B89" s="155"/>
      <c r="D89" s="166" t="s">
        <v>70</v>
      </c>
      <c r="E89" s="167" t="s">
        <v>123</v>
      </c>
      <c r="F89" s="167" t="s">
        <v>124</v>
      </c>
      <c r="I89" s="158"/>
      <c r="J89" s="168">
        <f>BK89</f>
        <v>0</v>
      </c>
      <c r="L89" s="155"/>
      <c r="M89" s="160"/>
      <c r="N89" s="161"/>
      <c r="O89" s="161"/>
      <c r="P89" s="162">
        <f>SUM(P90:P120)</f>
        <v>0</v>
      </c>
      <c r="Q89" s="161"/>
      <c r="R89" s="162">
        <f>SUM(R90:R120)</f>
        <v>4.2165000000000001E-2</v>
      </c>
      <c r="S89" s="161"/>
      <c r="T89" s="163">
        <f>SUM(T90:T120)</f>
        <v>0</v>
      </c>
      <c r="AR89" s="156" t="s">
        <v>80</v>
      </c>
      <c r="AT89" s="164" t="s">
        <v>70</v>
      </c>
      <c r="AU89" s="164" t="s">
        <v>78</v>
      </c>
      <c r="AY89" s="156" t="s">
        <v>122</v>
      </c>
      <c r="BK89" s="165">
        <f>SUM(BK90:BK120)</f>
        <v>0</v>
      </c>
    </row>
    <row r="90" spans="2:65" s="1" customFormat="1" ht="44.25" customHeight="1">
      <c r="B90" s="169"/>
      <c r="C90" s="170" t="s">
        <v>78</v>
      </c>
      <c r="D90" s="170" t="s">
        <v>125</v>
      </c>
      <c r="E90" s="171" t="s">
        <v>126</v>
      </c>
      <c r="F90" s="172" t="s">
        <v>127</v>
      </c>
      <c r="G90" s="173" t="s">
        <v>128</v>
      </c>
      <c r="H90" s="363">
        <v>1.5</v>
      </c>
      <c r="I90" s="174"/>
      <c r="J90" s="175">
        <f>ROUND(I90*H90,2)</f>
        <v>0</v>
      </c>
      <c r="K90" s="172" t="s">
        <v>129</v>
      </c>
      <c r="L90" s="40"/>
      <c r="M90" s="176" t="s">
        <v>5</v>
      </c>
      <c r="N90" s="177" t="s">
        <v>42</v>
      </c>
      <c r="O90" s="41"/>
      <c r="P90" s="178">
        <f>O90*H90</f>
        <v>0</v>
      </c>
      <c r="Q90" s="178">
        <v>1E-4</v>
      </c>
      <c r="R90" s="178">
        <f>Q90*H90</f>
        <v>1.5000000000000001E-4</v>
      </c>
      <c r="S90" s="178">
        <v>0</v>
      </c>
      <c r="T90" s="179">
        <f>S90*H90</f>
        <v>0</v>
      </c>
      <c r="AR90" s="23" t="s">
        <v>130</v>
      </c>
      <c r="AT90" s="23" t="s">
        <v>125</v>
      </c>
      <c r="AU90" s="23" t="s">
        <v>80</v>
      </c>
      <c r="AY90" s="23" t="s">
        <v>122</v>
      </c>
      <c r="BE90" s="180">
        <f>IF(N90="základní",J90,0)</f>
        <v>0</v>
      </c>
      <c r="BF90" s="180">
        <f>IF(N90="snížená",J90,0)</f>
        <v>0</v>
      </c>
      <c r="BG90" s="180">
        <f>IF(N90="zákl. přenesená",J90,0)</f>
        <v>0</v>
      </c>
      <c r="BH90" s="180">
        <f>IF(N90="sníž. přenesená",J90,0)</f>
        <v>0</v>
      </c>
      <c r="BI90" s="180">
        <f>IF(N90="nulová",J90,0)</f>
        <v>0</v>
      </c>
      <c r="BJ90" s="23" t="s">
        <v>78</v>
      </c>
      <c r="BK90" s="180">
        <f>ROUND(I90*H90,2)</f>
        <v>0</v>
      </c>
      <c r="BL90" s="23" t="s">
        <v>130</v>
      </c>
      <c r="BM90" s="23" t="s">
        <v>131</v>
      </c>
    </row>
    <row r="91" spans="2:65" s="1" customFormat="1" ht="27">
      <c r="B91" s="40"/>
      <c r="D91" s="181" t="s">
        <v>132</v>
      </c>
      <c r="F91" s="182" t="s">
        <v>133</v>
      </c>
      <c r="H91" s="364"/>
      <c r="I91" s="183"/>
      <c r="L91" s="40"/>
      <c r="M91" s="184"/>
      <c r="N91" s="41"/>
      <c r="O91" s="41"/>
      <c r="P91" s="41"/>
      <c r="Q91" s="41"/>
      <c r="R91" s="41"/>
      <c r="S91" s="41"/>
      <c r="T91" s="69"/>
      <c r="AT91" s="23" t="s">
        <v>132</v>
      </c>
      <c r="AU91" s="23" t="s">
        <v>80</v>
      </c>
    </row>
    <row r="92" spans="2:65" s="11" customFormat="1">
      <c r="B92" s="185"/>
      <c r="D92" s="186" t="s">
        <v>134</v>
      </c>
      <c r="E92" s="187" t="s">
        <v>5</v>
      </c>
      <c r="F92" s="188" t="s">
        <v>135</v>
      </c>
      <c r="H92" s="365">
        <v>1.5</v>
      </c>
      <c r="I92" s="189"/>
      <c r="L92" s="185"/>
      <c r="M92" s="190"/>
      <c r="N92" s="191"/>
      <c r="O92" s="191"/>
      <c r="P92" s="191"/>
      <c r="Q92" s="191"/>
      <c r="R92" s="191"/>
      <c r="S92" s="191"/>
      <c r="T92" s="192"/>
      <c r="AT92" s="193" t="s">
        <v>134</v>
      </c>
      <c r="AU92" s="193" t="s">
        <v>80</v>
      </c>
      <c r="AV92" s="11" t="s">
        <v>80</v>
      </c>
      <c r="AW92" s="11" t="s">
        <v>34</v>
      </c>
      <c r="AX92" s="11" t="s">
        <v>78</v>
      </c>
      <c r="AY92" s="193" t="s">
        <v>122</v>
      </c>
    </row>
    <row r="93" spans="2:65" s="298" customFormat="1" ht="22.5" customHeight="1">
      <c r="B93" s="169"/>
      <c r="C93" s="299" t="s">
        <v>80</v>
      </c>
      <c r="D93" s="299" t="s">
        <v>136</v>
      </c>
      <c r="E93" s="300" t="s">
        <v>137</v>
      </c>
      <c r="F93" s="301" t="s">
        <v>138</v>
      </c>
      <c r="G93" s="302" t="s">
        <v>128</v>
      </c>
      <c r="H93" s="366">
        <v>2.1</v>
      </c>
      <c r="I93" s="303"/>
      <c r="J93" s="304">
        <f>ROUND(I93*H93,2)</f>
        <v>0</v>
      </c>
      <c r="K93" s="301" t="s">
        <v>129</v>
      </c>
      <c r="L93" s="305"/>
      <c r="M93" s="306" t="s">
        <v>5</v>
      </c>
      <c r="N93" s="307" t="s">
        <v>42</v>
      </c>
      <c r="O93" s="297"/>
      <c r="P93" s="308">
        <f>O93*H93</f>
        <v>0</v>
      </c>
      <c r="Q93" s="308">
        <v>3.8999999999999998E-3</v>
      </c>
      <c r="R93" s="308">
        <f>Q93*H93</f>
        <v>8.1899999999999994E-3</v>
      </c>
      <c r="S93" s="308">
        <v>0</v>
      </c>
      <c r="T93" s="309">
        <f>S93*H93</f>
        <v>0</v>
      </c>
      <c r="AR93" s="23" t="s">
        <v>139</v>
      </c>
      <c r="AT93" s="23" t="s">
        <v>136</v>
      </c>
      <c r="AU93" s="23" t="s">
        <v>80</v>
      </c>
      <c r="AY93" s="23" t="s">
        <v>122</v>
      </c>
      <c r="BE93" s="180">
        <f>IF(N93="základní",J93,0)</f>
        <v>0</v>
      </c>
      <c r="BF93" s="180">
        <f>IF(N93="snížená",J93,0)</f>
        <v>0</v>
      </c>
      <c r="BG93" s="180">
        <f>IF(N93="zákl. přenesená",J93,0)</f>
        <v>0</v>
      </c>
      <c r="BH93" s="180">
        <f>IF(N93="sníž. přenesená",J93,0)</f>
        <v>0</v>
      </c>
      <c r="BI93" s="180">
        <f>IF(N93="nulová",J93,0)</f>
        <v>0</v>
      </c>
      <c r="BJ93" s="23" t="s">
        <v>78</v>
      </c>
      <c r="BK93" s="180">
        <f>ROUND(I93*H93,2)</f>
        <v>0</v>
      </c>
      <c r="BL93" s="23" t="s">
        <v>130</v>
      </c>
      <c r="BM93" s="23" t="s">
        <v>140</v>
      </c>
    </row>
    <row r="94" spans="2:65" s="11" customFormat="1">
      <c r="B94" s="185"/>
      <c r="D94" s="186" t="s">
        <v>134</v>
      </c>
      <c r="E94" s="187" t="s">
        <v>5</v>
      </c>
      <c r="F94" s="188" t="s">
        <v>141</v>
      </c>
      <c r="H94" s="365">
        <v>2.1</v>
      </c>
      <c r="I94" s="189"/>
      <c r="L94" s="185"/>
      <c r="M94" s="190"/>
      <c r="N94" s="191"/>
      <c r="O94" s="191"/>
      <c r="P94" s="191"/>
      <c r="Q94" s="191"/>
      <c r="R94" s="191"/>
      <c r="S94" s="191"/>
      <c r="T94" s="192"/>
      <c r="AT94" s="193" t="s">
        <v>134</v>
      </c>
      <c r="AU94" s="193" t="s">
        <v>80</v>
      </c>
      <c r="AV94" s="11" t="s">
        <v>80</v>
      </c>
      <c r="AW94" s="11" t="s">
        <v>34</v>
      </c>
      <c r="AX94" s="11" t="s">
        <v>78</v>
      </c>
      <c r="AY94" s="193" t="s">
        <v>122</v>
      </c>
    </row>
    <row r="95" spans="2:65" s="1" customFormat="1" ht="31.5" customHeight="1">
      <c r="B95" s="169"/>
      <c r="C95" s="170" t="s">
        <v>142</v>
      </c>
      <c r="D95" s="170" t="s">
        <v>125</v>
      </c>
      <c r="E95" s="171" t="s">
        <v>143</v>
      </c>
      <c r="F95" s="172" t="s">
        <v>144</v>
      </c>
      <c r="G95" s="173" t="s">
        <v>128</v>
      </c>
      <c r="H95" s="363">
        <v>1.5</v>
      </c>
      <c r="I95" s="174"/>
      <c r="J95" s="175">
        <f>ROUND(I95*H95,2)</f>
        <v>0</v>
      </c>
      <c r="K95" s="172" t="s">
        <v>129</v>
      </c>
      <c r="L95" s="40"/>
      <c r="M95" s="176" t="s">
        <v>5</v>
      </c>
      <c r="N95" s="177" t="s">
        <v>42</v>
      </c>
      <c r="O95" s="41"/>
      <c r="P95" s="178">
        <f>O95*H95</f>
        <v>0</v>
      </c>
      <c r="Q95" s="178">
        <v>6.9999999999999994E-5</v>
      </c>
      <c r="R95" s="178">
        <f>Q95*H95</f>
        <v>1.0499999999999999E-4</v>
      </c>
      <c r="S95" s="178">
        <v>0</v>
      </c>
      <c r="T95" s="179">
        <f>S95*H95</f>
        <v>0</v>
      </c>
      <c r="AR95" s="23" t="s">
        <v>130</v>
      </c>
      <c r="AT95" s="23" t="s">
        <v>125</v>
      </c>
      <c r="AU95" s="23" t="s">
        <v>80</v>
      </c>
      <c r="AY95" s="23" t="s">
        <v>122</v>
      </c>
      <c r="BE95" s="180">
        <f>IF(N95="základní",J95,0)</f>
        <v>0</v>
      </c>
      <c r="BF95" s="180">
        <f>IF(N95="snížená",J95,0)</f>
        <v>0</v>
      </c>
      <c r="BG95" s="180">
        <f>IF(N95="zákl. přenesená",J95,0)</f>
        <v>0</v>
      </c>
      <c r="BH95" s="180">
        <f>IF(N95="sníž. přenesená",J95,0)</f>
        <v>0</v>
      </c>
      <c r="BI95" s="180">
        <f>IF(N95="nulová",J95,0)</f>
        <v>0</v>
      </c>
      <c r="BJ95" s="23" t="s">
        <v>78</v>
      </c>
      <c r="BK95" s="180">
        <f>ROUND(I95*H95,2)</f>
        <v>0</v>
      </c>
      <c r="BL95" s="23" t="s">
        <v>130</v>
      </c>
      <c r="BM95" s="23" t="s">
        <v>145</v>
      </c>
    </row>
    <row r="96" spans="2:65" s="1" customFormat="1" ht="40.5">
      <c r="B96" s="40"/>
      <c r="D96" s="181" t="s">
        <v>146</v>
      </c>
      <c r="F96" s="182" t="s">
        <v>147</v>
      </c>
      <c r="H96" s="364"/>
      <c r="I96" s="183"/>
      <c r="L96" s="40"/>
      <c r="M96" s="184"/>
      <c r="N96" s="41"/>
      <c r="O96" s="41"/>
      <c r="P96" s="41"/>
      <c r="Q96" s="41"/>
      <c r="R96" s="41"/>
      <c r="S96" s="41"/>
      <c r="T96" s="69"/>
      <c r="AT96" s="23" t="s">
        <v>146</v>
      </c>
      <c r="AU96" s="23" t="s">
        <v>80</v>
      </c>
    </row>
    <row r="97" spans="2:65" s="1" customFormat="1" ht="27">
      <c r="B97" s="40"/>
      <c r="D97" s="186" t="s">
        <v>132</v>
      </c>
      <c r="F97" s="194" t="s">
        <v>133</v>
      </c>
      <c r="H97" s="364"/>
      <c r="I97" s="183"/>
      <c r="L97" s="40"/>
      <c r="M97" s="184"/>
      <c r="N97" s="41"/>
      <c r="O97" s="41"/>
      <c r="P97" s="41"/>
      <c r="Q97" s="41"/>
      <c r="R97" s="41"/>
      <c r="S97" s="41"/>
      <c r="T97" s="69"/>
      <c r="AT97" s="23" t="s">
        <v>132</v>
      </c>
      <c r="AU97" s="23" t="s">
        <v>80</v>
      </c>
    </row>
    <row r="98" spans="2:65" s="298" customFormat="1" ht="22.5" customHeight="1">
      <c r="B98" s="169"/>
      <c r="C98" s="299" t="s">
        <v>148</v>
      </c>
      <c r="D98" s="299" t="s">
        <v>136</v>
      </c>
      <c r="E98" s="300" t="s">
        <v>149</v>
      </c>
      <c r="F98" s="301" t="s">
        <v>150</v>
      </c>
      <c r="G98" s="302" t="s">
        <v>151</v>
      </c>
      <c r="H98" s="366">
        <v>1.9E-2</v>
      </c>
      <c r="I98" s="303"/>
      <c r="J98" s="304">
        <f>ROUND(I98*H98,2)</f>
        <v>0</v>
      </c>
      <c r="K98" s="301" t="s">
        <v>129</v>
      </c>
      <c r="L98" s="305"/>
      <c r="M98" s="306" t="s">
        <v>5</v>
      </c>
      <c r="N98" s="307" t="s">
        <v>42</v>
      </c>
      <c r="O98" s="297"/>
      <c r="P98" s="308">
        <f>O98*H98</f>
        <v>0</v>
      </c>
      <c r="Q98" s="308">
        <v>1</v>
      </c>
      <c r="R98" s="308">
        <f>Q98*H98</f>
        <v>1.9E-2</v>
      </c>
      <c r="S98" s="308">
        <v>0</v>
      </c>
      <c r="T98" s="309">
        <f>S98*H98</f>
        <v>0</v>
      </c>
      <c r="AR98" s="23" t="s">
        <v>139</v>
      </c>
      <c r="AT98" s="23" t="s">
        <v>136</v>
      </c>
      <c r="AU98" s="23" t="s">
        <v>80</v>
      </c>
      <c r="AY98" s="23" t="s">
        <v>122</v>
      </c>
      <c r="BE98" s="180">
        <f>IF(N98="základní",J98,0)</f>
        <v>0</v>
      </c>
      <c r="BF98" s="180">
        <f>IF(N98="snížená",J98,0)</f>
        <v>0</v>
      </c>
      <c r="BG98" s="180">
        <f>IF(N98="zákl. přenesená",J98,0)</f>
        <v>0</v>
      </c>
      <c r="BH98" s="180">
        <f>IF(N98="sníž. přenesená",J98,0)</f>
        <v>0</v>
      </c>
      <c r="BI98" s="180">
        <f>IF(N98="nulová",J98,0)</f>
        <v>0</v>
      </c>
      <c r="BJ98" s="23" t="s">
        <v>78</v>
      </c>
      <c r="BK98" s="180">
        <f>ROUND(I98*H98,2)</f>
        <v>0</v>
      </c>
      <c r="BL98" s="23" t="s">
        <v>130</v>
      </c>
      <c r="BM98" s="23" t="s">
        <v>152</v>
      </c>
    </row>
    <row r="99" spans="2:65" s="11" customFormat="1">
      <c r="B99" s="185"/>
      <c r="D99" s="186" t="s">
        <v>134</v>
      </c>
      <c r="E99" s="187" t="s">
        <v>5</v>
      </c>
      <c r="F99" s="188" t="s">
        <v>153</v>
      </c>
      <c r="H99" s="365">
        <v>1.9E-2</v>
      </c>
      <c r="I99" s="189"/>
      <c r="L99" s="185"/>
      <c r="M99" s="190"/>
      <c r="N99" s="191"/>
      <c r="O99" s="191"/>
      <c r="P99" s="191"/>
      <c r="Q99" s="191"/>
      <c r="R99" s="191"/>
      <c r="S99" s="191"/>
      <c r="T99" s="192"/>
      <c r="AT99" s="193" t="s">
        <v>134</v>
      </c>
      <c r="AU99" s="193" t="s">
        <v>80</v>
      </c>
      <c r="AV99" s="11" t="s">
        <v>80</v>
      </c>
      <c r="AW99" s="11" t="s">
        <v>34</v>
      </c>
      <c r="AX99" s="11" t="s">
        <v>78</v>
      </c>
      <c r="AY99" s="193" t="s">
        <v>122</v>
      </c>
    </row>
    <row r="100" spans="2:65" s="1" customFormat="1" ht="31.5" customHeight="1">
      <c r="B100" s="169"/>
      <c r="C100" s="170" t="s">
        <v>154</v>
      </c>
      <c r="D100" s="170" t="s">
        <v>125</v>
      </c>
      <c r="E100" s="171" t="s">
        <v>155</v>
      </c>
      <c r="F100" s="172" t="s">
        <v>156</v>
      </c>
      <c r="G100" s="173" t="s">
        <v>157</v>
      </c>
      <c r="H100" s="363">
        <v>3.0000000000000001E-3</v>
      </c>
      <c r="I100" s="174"/>
      <c r="J100" s="175">
        <f>ROUND(I100*H100,2)</f>
        <v>0</v>
      </c>
      <c r="K100" s="172" t="s">
        <v>129</v>
      </c>
      <c r="L100" s="40"/>
      <c r="M100" s="176" t="s">
        <v>5</v>
      </c>
      <c r="N100" s="177" t="s">
        <v>42</v>
      </c>
      <c r="O100" s="41"/>
      <c r="P100" s="178">
        <f>O100*H100</f>
        <v>0</v>
      </c>
      <c r="Q100" s="178">
        <v>0</v>
      </c>
      <c r="R100" s="178">
        <f>Q100*H100</f>
        <v>0</v>
      </c>
      <c r="S100" s="178">
        <v>0</v>
      </c>
      <c r="T100" s="179">
        <f>S100*H100</f>
        <v>0</v>
      </c>
      <c r="AR100" s="23" t="s">
        <v>130</v>
      </c>
      <c r="AT100" s="23" t="s">
        <v>125</v>
      </c>
      <c r="AU100" s="23" t="s">
        <v>80</v>
      </c>
      <c r="AY100" s="23" t="s">
        <v>122</v>
      </c>
      <c r="BE100" s="180">
        <f>IF(N100="základní",J100,0)</f>
        <v>0</v>
      </c>
      <c r="BF100" s="180">
        <f>IF(N100="snížená",J100,0)</f>
        <v>0</v>
      </c>
      <c r="BG100" s="180">
        <f>IF(N100="zákl. přenesená",J100,0)</f>
        <v>0</v>
      </c>
      <c r="BH100" s="180">
        <f>IF(N100="sníž. přenesená",J100,0)</f>
        <v>0</v>
      </c>
      <c r="BI100" s="180">
        <f>IF(N100="nulová",J100,0)</f>
        <v>0</v>
      </c>
      <c r="BJ100" s="23" t="s">
        <v>78</v>
      </c>
      <c r="BK100" s="180">
        <f>ROUND(I100*H100,2)</f>
        <v>0</v>
      </c>
      <c r="BL100" s="23" t="s">
        <v>130</v>
      </c>
      <c r="BM100" s="23" t="s">
        <v>158</v>
      </c>
    </row>
    <row r="101" spans="2:65" s="1" customFormat="1" ht="40.5">
      <c r="B101" s="40"/>
      <c r="D101" s="181" t="s">
        <v>146</v>
      </c>
      <c r="F101" s="182" t="s">
        <v>147</v>
      </c>
      <c r="H101" s="364"/>
      <c r="I101" s="183"/>
      <c r="L101" s="40"/>
      <c r="M101" s="184"/>
      <c r="N101" s="41"/>
      <c r="O101" s="41"/>
      <c r="P101" s="41"/>
      <c r="Q101" s="41"/>
      <c r="R101" s="41"/>
      <c r="S101" s="41"/>
      <c r="T101" s="69"/>
      <c r="AT101" s="23" t="s">
        <v>146</v>
      </c>
      <c r="AU101" s="23" t="s">
        <v>80</v>
      </c>
    </row>
    <row r="102" spans="2:65" s="11" customFormat="1">
      <c r="B102" s="185"/>
      <c r="D102" s="186" t="s">
        <v>134</v>
      </c>
      <c r="E102" s="187" t="s">
        <v>5</v>
      </c>
      <c r="F102" s="188" t="s">
        <v>159</v>
      </c>
      <c r="H102" s="365">
        <v>3.0000000000000001E-3</v>
      </c>
      <c r="I102" s="189"/>
      <c r="L102" s="185"/>
      <c r="M102" s="190"/>
      <c r="N102" s="191"/>
      <c r="O102" s="191"/>
      <c r="P102" s="191"/>
      <c r="Q102" s="191"/>
      <c r="R102" s="191"/>
      <c r="S102" s="191"/>
      <c r="T102" s="192"/>
      <c r="AT102" s="193" t="s">
        <v>134</v>
      </c>
      <c r="AU102" s="193" t="s">
        <v>80</v>
      </c>
      <c r="AV102" s="11" t="s">
        <v>80</v>
      </c>
      <c r="AW102" s="11" t="s">
        <v>34</v>
      </c>
      <c r="AX102" s="11" t="s">
        <v>78</v>
      </c>
      <c r="AY102" s="193" t="s">
        <v>122</v>
      </c>
    </row>
    <row r="103" spans="2:65" s="1" customFormat="1" ht="31.5" customHeight="1">
      <c r="B103" s="169"/>
      <c r="C103" s="170" t="s">
        <v>160</v>
      </c>
      <c r="D103" s="170" t="s">
        <v>125</v>
      </c>
      <c r="E103" s="171" t="s">
        <v>161</v>
      </c>
      <c r="F103" s="172" t="s">
        <v>162</v>
      </c>
      <c r="G103" s="173" t="s">
        <v>157</v>
      </c>
      <c r="H103" s="363">
        <v>4.0000000000000001E-3</v>
      </c>
      <c r="I103" s="174"/>
      <c r="J103" s="175">
        <f>ROUND(I103*H103,2)</f>
        <v>0</v>
      </c>
      <c r="K103" s="172" t="s">
        <v>163</v>
      </c>
      <c r="L103" s="40"/>
      <c r="M103" s="176" t="s">
        <v>5</v>
      </c>
      <c r="N103" s="177" t="s">
        <v>42</v>
      </c>
      <c r="O103" s="41"/>
      <c r="P103" s="178">
        <f>O103*H103</f>
        <v>0</v>
      </c>
      <c r="Q103" s="178">
        <v>0</v>
      </c>
      <c r="R103" s="178">
        <f>Q103*H103</f>
        <v>0</v>
      </c>
      <c r="S103" s="178">
        <v>0</v>
      </c>
      <c r="T103" s="179">
        <f>S103*H103</f>
        <v>0</v>
      </c>
      <c r="AR103" s="23" t="s">
        <v>130</v>
      </c>
      <c r="AT103" s="23" t="s">
        <v>125</v>
      </c>
      <c r="AU103" s="23" t="s">
        <v>80</v>
      </c>
      <c r="AY103" s="23" t="s">
        <v>122</v>
      </c>
      <c r="BE103" s="180">
        <f>IF(N103="základní",J103,0)</f>
        <v>0</v>
      </c>
      <c r="BF103" s="180">
        <f>IF(N103="snížená",J103,0)</f>
        <v>0</v>
      </c>
      <c r="BG103" s="180">
        <f>IF(N103="zákl. přenesená",J103,0)</f>
        <v>0</v>
      </c>
      <c r="BH103" s="180">
        <f>IF(N103="sníž. přenesená",J103,0)</f>
        <v>0</v>
      </c>
      <c r="BI103" s="180">
        <f>IF(N103="nulová",J103,0)</f>
        <v>0</v>
      </c>
      <c r="BJ103" s="23" t="s">
        <v>78</v>
      </c>
      <c r="BK103" s="180">
        <f>ROUND(I103*H103,2)</f>
        <v>0</v>
      </c>
      <c r="BL103" s="23" t="s">
        <v>130</v>
      </c>
      <c r="BM103" s="23" t="s">
        <v>164</v>
      </c>
    </row>
    <row r="104" spans="2:65" s="1" customFormat="1" ht="27">
      <c r="B104" s="40"/>
      <c r="D104" s="181" t="s">
        <v>132</v>
      </c>
      <c r="F104" s="182" t="s">
        <v>165</v>
      </c>
      <c r="H104" s="364"/>
      <c r="I104" s="183"/>
      <c r="L104" s="40"/>
      <c r="M104" s="184"/>
      <c r="N104" s="41"/>
      <c r="O104" s="41"/>
      <c r="P104" s="41"/>
      <c r="Q104" s="41"/>
      <c r="R104" s="41"/>
      <c r="S104" s="41"/>
      <c r="T104" s="69"/>
      <c r="AT104" s="23" t="s">
        <v>132</v>
      </c>
      <c r="AU104" s="23" t="s">
        <v>80</v>
      </c>
    </row>
    <row r="105" spans="2:65" s="11" customFormat="1">
      <c r="B105" s="185"/>
      <c r="D105" s="186" t="s">
        <v>134</v>
      </c>
      <c r="E105" s="187" t="s">
        <v>5</v>
      </c>
      <c r="F105" s="188" t="s">
        <v>166</v>
      </c>
      <c r="H105" s="365">
        <v>4.0000000000000001E-3</v>
      </c>
      <c r="I105" s="189"/>
      <c r="L105" s="185"/>
      <c r="M105" s="190"/>
      <c r="N105" s="191"/>
      <c r="O105" s="191"/>
      <c r="P105" s="191"/>
      <c r="Q105" s="191"/>
      <c r="R105" s="191"/>
      <c r="S105" s="191"/>
      <c r="T105" s="192"/>
      <c r="AT105" s="193" t="s">
        <v>134</v>
      </c>
      <c r="AU105" s="193" t="s">
        <v>80</v>
      </c>
      <c r="AV105" s="11" t="s">
        <v>80</v>
      </c>
      <c r="AW105" s="11" t="s">
        <v>34</v>
      </c>
      <c r="AX105" s="11" t="s">
        <v>78</v>
      </c>
      <c r="AY105" s="193" t="s">
        <v>122</v>
      </c>
    </row>
    <row r="106" spans="2:65" s="1" customFormat="1" ht="31.5" customHeight="1">
      <c r="B106" s="169"/>
      <c r="C106" s="170" t="s">
        <v>167</v>
      </c>
      <c r="D106" s="170" t="s">
        <v>125</v>
      </c>
      <c r="E106" s="171" t="s">
        <v>168</v>
      </c>
      <c r="F106" s="172" t="s">
        <v>169</v>
      </c>
      <c r="G106" s="173" t="s">
        <v>170</v>
      </c>
      <c r="H106" s="363">
        <v>147</v>
      </c>
      <c r="I106" s="174"/>
      <c r="J106" s="175">
        <f>ROUND(I106*H106,2)</f>
        <v>0</v>
      </c>
      <c r="K106" s="172" t="s">
        <v>129</v>
      </c>
      <c r="L106" s="40"/>
      <c r="M106" s="176" t="s">
        <v>5</v>
      </c>
      <c r="N106" s="177" t="s">
        <v>42</v>
      </c>
      <c r="O106" s="41"/>
      <c r="P106" s="178">
        <f>O106*H106</f>
        <v>0</v>
      </c>
      <c r="Q106" s="178">
        <v>0</v>
      </c>
      <c r="R106" s="178">
        <f>Q106*H106</f>
        <v>0</v>
      </c>
      <c r="S106" s="178">
        <v>0</v>
      </c>
      <c r="T106" s="179">
        <f>S106*H106</f>
        <v>0</v>
      </c>
      <c r="AR106" s="23" t="s">
        <v>130</v>
      </c>
      <c r="AT106" s="23" t="s">
        <v>125</v>
      </c>
      <c r="AU106" s="23" t="s">
        <v>80</v>
      </c>
      <c r="AY106" s="23" t="s">
        <v>122</v>
      </c>
      <c r="BE106" s="180">
        <f>IF(N106="základní",J106,0)</f>
        <v>0</v>
      </c>
      <c r="BF106" s="180">
        <f>IF(N106="snížená",J106,0)</f>
        <v>0</v>
      </c>
      <c r="BG106" s="180">
        <f>IF(N106="zákl. přenesená",J106,0)</f>
        <v>0</v>
      </c>
      <c r="BH106" s="180">
        <f>IF(N106="sníž. přenesená",J106,0)</f>
        <v>0</v>
      </c>
      <c r="BI106" s="180">
        <f>IF(N106="nulová",J106,0)</f>
        <v>0</v>
      </c>
      <c r="BJ106" s="23" t="s">
        <v>78</v>
      </c>
      <c r="BK106" s="180">
        <f>ROUND(I106*H106,2)</f>
        <v>0</v>
      </c>
      <c r="BL106" s="23" t="s">
        <v>130</v>
      </c>
      <c r="BM106" s="23" t="s">
        <v>171</v>
      </c>
    </row>
    <row r="107" spans="2:65" s="1" customFormat="1" ht="94.5">
      <c r="B107" s="40"/>
      <c r="D107" s="181" t="s">
        <v>146</v>
      </c>
      <c r="F107" s="182" t="s">
        <v>172</v>
      </c>
      <c r="H107" s="364"/>
      <c r="I107" s="183"/>
      <c r="L107" s="40"/>
      <c r="M107" s="184"/>
      <c r="N107" s="41"/>
      <c r="O107" s="41"/>
      <c r="P107" s="41"/>
      <c r="Q107" s="41"/>
      <c r="R107" s="41"/>
      <c r="S107" s="41"/>
      <c r="T107" s="69"/>
      <c r="AT107" s="23" t="s">
        <v>146</v>
      </c>
      <c r="AU107" s="23" t="s">
        <v>80</v>
      </c>
    </row>
    <row r="108" spans="2:65" s="11" customFormat="1">
      <c r="B108" s="185"/>
      <c r="D108" s="186" t="s">
        <v>134</v>
      </c>
      <c r="E108" s="187" t="s">
        <v>5</v>
      </c>
      <c r="F108" s="188" t="s">
        <v>173</v>
      </c>
      <c r="H108" s="365">
        <v>147</v>
      </c>
      <c r="I108" s="189"/>
      <c r="L108" s="185"/>
      <c r="M108" s="190"/>
      <c r="N108" s="191"/>
      <c r="O108" s="191"/>
      <c r="P108" s="191"/>
      <c r="Q108" s="191"/>
      <c r="R108" s="191"/>
      <c r="S108" s="191"/>
      <c r="T108" s="192"/>
      <c r="AT108" s="193" t="s">
        <v>134</v>
      </c>
      <c r="AU108" s="193" t="s">
        <v>80</v>
      </c>
      <c r="AV108" s="11" t="s">
        <v>80</v>
      </c>
      <c r="AW108" s="11" t="s">
        <v>34</v>
      </c>
      <c r="AX108" s="11" t="s">
        <v>78</v>
      </c>
      <c r="AY108" s="193" t="s">
        <v>122</v>
      </c>
    </row>
    <row r="109" spans="2:65" s="298" customFormat="1" ht="31.5" customHeight="1">
      <c r="B109" s="169"/>
      <c r="C109" s="299" t="s">
        <v>174</v>
      </c>
      <c r="D109" s="299" t="s">
        <v>136</v>
      </c>
      <c r="E109" s="300" t="s">
        <v>175</v>
      </c>
      <c r="F109" s="301" t="s">
        <v>176</v>
      </c>
      <c r="G109" s="302" t="s">
        <v>170</v>
      </c>
      <c r="H109" s="366">
        <v>60</v>
      </c>
      <c r="I109" s="303"/>
      <c r="J109" s="304">
        <f>ROUND(I109*H109,2)</f>
        <v>0</v>
      </c>
      <c r="K109" s="301" t="s">
        <v>163</v>
      </c>
      <c r="L109" s="305"/>
      <c r="M109" s="306" t="s">
        <v>5</v>
      </c>
      <c r="N109" s="307" t="s">
        <v>42</v>
      </c>
      <c r="O109" s="297"/>
      <c r="P109" s="308">
        <f>O109*H109</f>
        <v>0</v>
      </c>
      <c r="Q109" s="308">
        <v>6.9999999999999994E-5</v>
      </c>
      <c r="R109" s="308">
        <f>Q109*H109</f>
        <v>4.1999999999999997E-3</v>
      </c>
      <c r="S109" s="308">
        <v>0</v>
      </c>
      <c r="T109" s="309">
        <f>S109*H109</f>
        <v>0</v>
      </c>
      <c r="AR109" s="23" t="s">
        <v>139</v>
      </c>
      <c r="AT109" s="23" t="s">
        <v>136</v>
      </c>
      <c r="AU109" s="23" t="s">
        <v>80</v>
      </c>
      <c r="AY109" s="23" t="s">
        <v>122</v>
      </c>
      <c r="BE109" s="180">
        <f>IF(N109="základní",J109,0)</f>
        <v>0</v>
      </c>
      <c r="BF109" s="180">
        <f>IF(N109="snížená",J109,0)</f>
        <v>0</v>
      </c>
      <c r="BG109" s="180">
        <f>IF(N109="zákl. přenesená",J109,0)</f>
        <v>0</v>
      </c>
      <c r="BH109" s="180">
        <f>IF(N109="sníž. přenesená",J109,0)</f>
        <v>0</v>
      </c>
      <c r="BI109" s="180">
        <f>IF(N109="nulová",J109,0)</f>
        <v>0</v>
      </c>
      <c r="BJ109" s="23" t="s">
        <v>78</v>
      </c>
      <c r="BK109" s="180">
        <f>ROUND(I109*H109,2)</f>
        <v>0</v>
      </c>
      <c r="BL109" s="23" t="s">
        <v>130</v>
      </c>
      <c r="BM109" s="23" t="s">
        <v>177</v>
      </c>
    </row>
    <row r="110" spans="2:65" s="1" customFormat="1" ht="27">
      <c r="B110" s="40"/>
      <c r="D110" s="186" t="s">
        <v>132</v>
      </c>
      <c r="F110" s="194" t="s">
        <v>178</v>
      </c>
      <c r="H110" s="364"/>
      <c r="I110" s="183"/>
      <c r="L110" s="40"/>
      <c r="M110" s="184"/>
      <c r="N110" s="41"/>
      <c r="O110" s="41"/>
      <c r="P110" s="41"/>
      <c r="Q110" s="41"/>
      <c r="R110" s="41"/>
      <c r="S110" s="41"/>
      <c r="T110" s="69"/>
      <c r="AT110" s="23" t="s">
        <v>132</v>
      </c>
      <c r="AU110" s="23" t="s">
        <v>80</v>
      </c>
    </row>
    <row r="111" spans="2:65" s="298" customFormat="1" ht="22.5" customHeight="1">
      <c r="B111" s="169"/>
      <c r="C111" s="299" t="s">
        <v>179</v>
      </c>
      <c r="D111" s="299" t="s">
        <v>136</v>
      </c>
      <c r="E111" s="300" t="s">
        <v>180</v>
      </c>
      <c r="F111" s="301" t="s">
        <v>181</v>
      </c>
      <c r="G111" s="302" t="s">
        <v>170</v>
      </c>
      <c r="H111" s="366">
        <v>78</v>
      </c>
      <c r="I111" s="303"/>
      <c r="J111" s="304">
        <f>ROUND(I111*H111,2)</f>
        <v>0</v>
      </c>
      <c r="K111" s="301" t="s">
        <v>163</v>
      </c>
      <c r="L111" s="305"/>
      <c r="M111" s="306" t="s">
        <v>5</v>
      </c>
      <c r="N111" s="307" t="s">
        <v>42</v>
      </c>
      <c r="O111" s="297"/>
      <c r="P111" s="308">
        <f>O111*H111</f>
        <v>0</v>
      </c>
      <c r="Q111" s="308">
        <v>1.1E-4</v>
      </c>
      <c r="R111" s="308">
        <f>Q111*H111</f>
        <v>8.5800000000000008E-3</v>
      </c>
      <c r="S111" s="308">
        <v>0</v>
      </c>
      <c r="T111" s="309">
        <f>S111*H111</f>
        <v>0</v>
      </c>
      <c r="AR111" s="23" t="s">
        <v>139</v>
      </c>
      <c r="AT111" s="23" t="s">
        <v>136</v>
      </c>
      <c r="AU111" s="23" t="s">
        <v>80</v>
      </c>
      <c r="AY111" s="23" t="s">
        <v>122</v>
      </c>
      <c r="BE111" s="180">
        <f>IF(N111="základní",J111,0)</f>
        <v>0</v>
      </c>
      <c r="BF111" s="180">
        <f>IF(N111="snížená",J111,0)</f>
        <v>0</v>
      </c>
      <c r="BG111" s="180">
        <f>IF(N111="zákl. přenesená",J111,0)</f>
        <v>0</v>
      </c>
      <c r="BH111" s="180">
        <f>IF(N111="sníž. přenesená",J111,0)</f>
        <v>0</v>
      </c>
      <c r="BI111" s="180">
        <f>IF(N111="nulová",J111,0)</f>
        <v>0</v>
      </c>
      <c r="BJ111" s="23" t="s">
        <v>78</v>
      </c>
      <c r="BK111" s="180">
        <f>ROUND(I111*H111,2)</f>
        <v>0</v>
      </c>
      <c r="BL111" s="23" t="s">
        <v>130</v>
      </c>
      <c r="BM111" s="23" t="s">
        <v>182</v>
      </c>
    </row>
    <row r="112" spans="2:65" s="298" customFormat="1" ht="22.5" customHeight="1">
      <c r="B112" s="169"/>
      <c r="C112" s="299" t="s">
        <v>183</v>
      </c>
      <c r="D112" s="299" t="s">
        <v>136</v>
      </c>
      <c r="E112" s="300" t="s">
        <v>184</v>
      </c>
      <c r="F112" s="301" t="s">
        <v>185</v>
      </c>
      <c r="G112" s="302" t="s">
        <v>170</v>
      </c>
      <c r="H112" s="366">
        <v>8</v>
      </c>
      <c r="I112" s="303"/>
      <c r="J112" s="304">
        <f>ROUND(I112*H112,2)</f>
        <v>0</v>
      </c>
      <c r="K112" s="301" t="s">
        <v>163</v>
      </c>
      <c r="L112" s="305"/>
      <c r="M112" s="306" t="s">
        <v>5</v>
      </c>
      <c r="N112" s="307" t="s">
        <v>42</v>
      </c>
      <c r="O112" s="297"/>
      <c r="P112" s="308">
        <f>O112*H112</f>
        <v>0</v>
      </c>
      <c r="Q112" s="308">
        <v>1.2E-4</v>
      </c>
      <c r="R112" s="308">
        <f>Q112*H112</f>
        <v>9.6000000000000002E-4</v>
      </c>
      <c r="S112" s="308">
        <v>0</v>
      </c>
      <c r="T112" s="309">
        <f>S112*H112</f>
        <v>0</v>
      </c>
      <c r="AR112" s="23" t="s">
        <v>139</v>
      </c>
      <c r="AT112" s="23" t="s">
        <v>136</v>
      </c>
      <c r="AU112" s="23" t="s">
        <v>80</v>
      </c>
      <c r="AY112" s="23" t="s">
        <v>122</v>
      </c>
      <c r="BE112" s="180">
        <f>IF(N112="základní",J112,0)</f>
        <v>0</v>
      </c>
      <c r="BF112" s="180">
        <f>IF(N112="snížená",J112,0)</f>
        <v>0</v>
      </c>
      <c r="BG112" s="180">
        <f>IF(N112="zákl. přenesená",J112,0)</f>
        <v>0</v>
      </c>
      <c r="BH112" s="180">
        <f>IF(N112="sníž. přenesená",J112,0)</f>
        <v>0</v>
      </c>
      <c r="BI112" s="180">
        <f>IF(N112="nulová",J112,0)</f>
        <v>0</v>
      </c>
      <c r="BJ112" s="23" t="s">
        <v>78</v>
      </c>
      <c r="BK112" s="180">
        <f>ROUND(I112*H112,2)</f>
        <v>0</v>
      </c>
      <c r="BL112" s="23" t="s">
        <v>130</v>
      </c>
      <c r="BM112" s="23" t="s">
        <v>186</v>
      </c>
    </row>
    <row r="113" spans="2:65" s="298" customFormat="1" ht="22.5" customHeight="1">
      <c r="B113" s="169"/>
      <c r="C113" s="299" t="s">
        <v>187</v>
      </c>
      <c r="D113" s="299" t="s">
        <v>136</v>
      </c>
      <c r="E113" s="300" t="s">
        <v>188</v>
      </c>
      <c r="F113" s="301" t="s">
        <v>189</v>
      </c>
      <c r="G113" s="302" t="s">
        <v>170</v>
      </c>
      <c r="H113" s="366">
        <v>1</v>
      </c>
      <c r="I113" s="303"/>
      <c r="J113" s="304">
        <f>ROUND(I113*H113,2)</f>
        <v>0</v>
      </c>
      <c r="K113" s="301" t="s">
        <v>163</v>
      </c>
      <c r="L113" s="305"/>
      <c r="M113" s="306" t="s">
        <v>5</v>
      </c>
      <c r="N113" s="307" t="s">
        <v>42</v>
      </c>
      <c r="O113" s="297"/>
      <c r="P113" s="308">
        <f>O113*H113</f>
        <v>0</v>
      </c>
      <c r="Q113" s="308">
        <v>1.8000000000000001E-4</v>
      </c>
      <c r="R113" s="308">
        <f>Q113*H113</f>
        <v>1.8000000000000001E-4</v>
      </c>
      <c r="S113" s="308">
        <v>0</v>
      </c>
      <c r="T113" s="309">
        <f>S113*H113</f>
        <v>0</v>
      </c>
      <c r="AR113" s="23" t="s">
        <v>139</v>
      </c>
      <c r="AT113" s="23" t="s">
        <v>136</v>
      </c>
      <c r="AU113" s="23" t="s">
        <v>80</v>
      </c>
      <c r="AY113" s="23" t="s">
        <v>122</v>
      </c>
      <c r="BE113" s="180">
        <f>IF(N113="základní",J113,0)</f>
        <v>0</v>
      </c>
      <c r="BF113" s="180">
        <f>IF(N113="snížená",J113,0)</f>
        <v>0</v>
      </c>
      <c r="BG113" s="180">
        <f>IF(N113="zákl. přenesená",J113,0)</f>
        <v>0</v>
      </c>
      <c r="BH113" s="180">
        <f>IF(N113="sníž. přenesená",J113,0)</f>
        <v>0</v>
      </c>
      <c r="BI113" s="180">
        <f>IF(N113="nulová",J113,0)</f>
        <v>0</v>
      </c>
      <c r="BJ113" s="23" t="s">
        <v>78</v>
      </c>
      <c r="BK113" s="180">
        <f>ROUND(I113*H113,2)</f>
        <v>0</v>
      </c>
      <c r="BL113" s="23" t="s">
        <v>130</v>
      </c>
      <c r="BM113" s="23" t="s">
        <v>190</v>
      </c>
    </row>
    <row r="114" spans="2:65" s="298" customFormat="1" ht="22.5" customHeight="1">
      <c r="B114" s="169"/>
      <c r="C114" s="299" t="s">
        <v>191</v>
      </c>
      <c r="D114" s="299" t="s">
        <v>136</v>
      </c>
      <c r="E114" s="300" t="s">
        <v>192</v>
      </c>
      <c r="F114" s="301" t="s">
        <v>193</v>
      </c>
      <c r="G114" s="302" t="s">
        <v>194</v>
      </c>
      <c r="H114" s="366">
        <v>441</v>
      </c>
      <c r="I114" s="303"/>
      <c r="J114" s="304">
        <f>ROUND(I114*H114,2)</f>
        <v>0</v>
      </c>
      <c r="K114" s="301" t="s">
        <v>129</v>
      </c>
      <c r="L114" s="305"/>
      <c r="M114" s="306" t="s">
        <v>5</v>
      </c>
      <c r="N114" s="307" t="s">
        <v>42</v>
      </c>
      <c r="O114" s="297"/>
      <c r="P114" s="308">
        <f>O114*H114</f>
        <v>0</v>
      </c>
      <c r="Q114" s="308">
        <v>0</v>
      </c>
      <c r="R114" s="308">
        <f>Q114*H114</f>
        <v>0</v>
      </c>
      <c r="S114" s="308">
        <v>0</v>
      </c>
      <c r="T114" s="309">
        <f>S114*H114</f>
        <v>0</v>
      </c>
      <c r="AR114" s="23" t="s">
        <v>139</v>
      </c>
      <c r="AT114" s="23" t="s">
        <v>136</v>
      </c>
      <c r="AU114" s="23" t="s">
        <v>80</v>
      </c>
      <c r="AY114" s="23" t="s">
        <v>122</v>
      </c>
      <c r="BE114" s="180">
        <f>IF(N114="základní",J114,0)</f>
        <v>0</v>
      </c>
      <c r="BF114" s="180">
        <f>IF(N114="snížená",J114,0)</f>
        <v>0</v>
      </c>
      <c r="BG114" s="180">
        <f>IF(N114="zákl. přenesená",J114,0)</f>
        <v>0</v>
      </c>
      <c r="BH114" s="180">
        <f>IF(N114="sníž. přenesená",J114,0)</f>
        <v>0</v>
      </c>
      <c r="BI114" s="180">
        <f>IF(N114="nulová",J114,0)</f>
        <v>0</v>
      </c>
      <c r="BJ114" s="23" t="s">
        <v>78</v>
      </c>
      <c r="BK114" s="180">
        <f>ROUND(I114*H114,2)</f>
        <v>0</v>
      </c>
      <c r="BL114" s="23" t="s">
        <v>130</v>
      </c>
      <c r="BM114" s="23" t="s">
        <v>195</v>
      </c>
    </row>
    <row r="115" spans="2:65" s="1" customFormat="1" ht="27">
      <c r="B115" s="40"/>
      <c r="D115" s="181" t="s">
        <v>132</v>
      </c>
      <c r="F115" s="182" t="s">
        <v>196</v>
      </c>
      <c r="H115" s="364"/>
      <c r="I115" s="183"/>
      <c r="L115" s="40"/>
      <c r="M115" s="184"/>
      <c r="N115" s="41"/>
      <c r="O115" s="41"/>
      <c r="P115" s="41"/>
      <c r="Q115" s="41"/>
      <c r="R115" s="41"/>
      <c r="S115" s="41"/>
      <c r="T115" s="69"/>
      <c r="AT115" s="23" t="s">
        <v>132</v>
      </c>
      <c r="AU115" s="23" t="s">
        <v>80</v>
      </c>
    </row>
    <row r="116" spans="2:65" s="11" customFormat="1">
      <c r="B116" s="185"/>
      <c r="D116" s="186" t="s">
        <v>134</v>
      </c>
      <c r="E116" s="187" t="s">
        <v>5</v>
      </c>
      <c r="F116" s="188" t="s">
        <v>197</v>
      </c>
      <c r="H116" s="365">
        <v>441</v>
      </c>
      <c r="I116" s="189"/>
      <c r="L116" s="185"/>
      <c r="M116" s="190"/>
      <c r="N116" s="191"/>
      <c r="O116" s="191"/>
      <c r="P116" s="191"/>
      <c r="Q116" s="191"/>
      <c r="R116" s="191"/>
      <c r="S116" s="191"/>
      <c r="T116" s="192"/>
      <c r="AT116" s="193" t="s">
        <v>134</v>
      </c>
      <c r="AU116" s="193" t="s">
        <v>80</v>
      </c>
      <c r="AV116" s="11" t="s">
        <v>80</v>
      </c>
      <c r="AW116" s="11" t="s">
        <v>34</v>
      </c>
      <c r="AX116" s="11" t="s">
        <v>78</v>
      </c>
      <c r="AY116" s="193" t="s">
        <v>122</v>
      </c>
    </row>
    <row r="117" spans="2:65" s="298" customFormat="1" ht="22.5" customHeight="1">
      <c r="B117" s="169"/>
      <c r="C117" s="299" t="s">
        <v>198</v>
      </c>
      <c r="D117" s="299" t="s">
        <v>136</v>
      </c>
      <c r="E117" s="300" t="s">
        <v>199</v>
      </c>
      <c r="F117" s="301" t="s">
        <v>200</v>
      </c>
      <c r="G117" s="302" t="s">
        <v>194</v>
      </c>
      <c r="H117" s="366">
        <v>2</v>
      </c>
      <c r="I117" s="303"/>
      <c r="J117" s="304">
        <f>ROUND(I117*H117,2)</f>
        <v>0</v>
      </c>
      <c r="K117" s="301" t="s">
        <v>129</v>
      </c>
      <c r="L117" s="305"/>
      <c r="M117" s="306" t="s">
        <v>5</v>
      </c>
      <c r="N117" s="307" t="s">
        <v>42</v>
      </c>
      <c r="O117" s="297"/>
      <c r="P117" s="308">
        <f>O117*H117</f>
        <v>0</v>
      </c>
      <c r="Q117" s="308">
        <v>4.0000000000000002E-4</v>
      </c>
      <c r="R117" s="308">
        <f>Q117*H117</f>
        <v>8.0000000000000004E-4</v>
      </c>
      <c r="S117" s="308">
        <v>0</v>
      </c>
      <c r="T117" s="309">
        <f>S117*H117</f>
        <v>0</v>
      </c>
      <c r="AR117" s="23" t="s">
        <v>139</v>
      </c>
      <c r="AT117" s="23" t="s">
        <v>136</v>
      </c>
      <c r="AU117" s="23" t="s">
        <v>80</v>
      </c>
      <c r="AY117" s="23" t="s">
        <v>122</v>
      </c>
      <c r="BE117" s="180">
        <f>IF(N117="základní",J117,0)</f>
        <v>0</v>
      </c>
      <c r="BF117" s="180">
        <f>IF(N117="snížená",J117,0)</f>
        <v>0</v>
      </c>
      <c r="BG117" s="180">
        <f>IF(N117="zákl. přenesená",J117,0)</f>
        <v>0</v>
      </c>
      <c r="BH117" s="180">
        <f>IF(N117="sníž. přenesená",J117,0)</f>
        <v>0</v>
      </c>
      <c r="BI117" s="180">
        <f>IF(N117="nulová",J117,0)</f>
        <v>0</v>
      </c>
      <c r="BJ117" s="23" t="s">
        <v>78</v>
      </c>
      <c r="BK117" s="180">
        <f>ROUND(I117*H117,2)</f>
        <v>0</v>
      </c>
      <c r="BL117" s="23" t="s">
        <v>130</v>
      </c>
      <c r="BM117" s="23" t="s">
        <v>201</v>
      </c>
    </row>
    <row r="118" spans="2:65" s="1" customFormat="1" ht="27">
      <c r="B118" s="40"/>
      <c r="D118" s="186" t="s">
        <v>132</v>
      </c>
      <c r="F118" s="194" t="s">
        <v>196</v>
      </c>
      <c r="H118" s="364"/>
      <c r="I118" s="183"/>
      <c r="L118" s="40"/>
      <c r="M118" s="184"/>
      <c r="N118" s="41"/>
      <c r="O118" s="41"/>
      <c r="P118" s="41"/>
      <c r="Q118" s="41"/>
      <c r="R118" s="41"/>
      <c r="S118" s="41"/>
      <c r="T118" s="69"/>
      <c r="AT118" s="23" t="s">
        <v>132</v>
      </c>
      <c r="AU118" s="23" t="s">
        <v>80</v>
      </c>
    </row>
    <row r="119" spans="2:65" s="1" customFormat="1" ht="31.5" customHeight="1">
      <c r="B119" s="169"/>
      <c r="C119" s="170" t="s">
        <v>202</v>
      </c>
      <c r="D119" s="170" t="s">
        <v>125</v>
      </c>
      <c r="E119" s="171" t="s">
        <v>203</v>
      </c>
      <c r="F119" s="172" t="s">
        <v>204</v>
      </c>
      <c r="G119" s="173" t="s">
        <v>151</v>
      </c>
      <c r="H119" s="363">
        <v>4.2000000000000003E-2</v>
      </c>
      <c r="I119" s="174"/>
      <c r="J119" s="175">
        <f>ROUND(I119*H119,2)</f>
        <v>0</v>
      </c>
      <c r="K119" s="172" t="s">
        <v>129</v>
      </c>
      <c r="L119" s="40"/>
      <c r="M119" s="176" t="s">
        <v>5</v>
      </c>
      <c r="N119" s="177" t="s">
        <v>42</v>
      </c>
      <c r="O119" s="41"/>
      <c r="P119" s="178">
        <f>O119*H119</f>
        <v>0</v>
      </c>
      <c r="Q119" s="178">
        <v>0</v>
      </c>
      <c r="R119" s="178">
        <f>Q119*H119</f>
        <v>0</v>
      </c>
      <c r="S119" s="178">
        <v>0</v>
      </c>
      <c r="T119" s="179">
        <f>S119*H119</f>
        <v>0</v>
      </c>
      <c r="AR119" s="23" t="s">
        <v>130</v>
      </c>
      <c r="AT119" s="23" t="s">
        <v>125</v>
      </c>
      <c r="AU119" s="23" t="s">
        <v>80</v>
      </c>
      <c r="AY119" s="23" t="s">
        <v>122</v>
      </c>
      <c r="BE119" s="180">
        <f>IF(N119="základní",J119,0)</f>
        <v>0</v>
      </c>
      <c r="BF119" s="180">
        <f>IF(N119="snížená",J119,0)</f>
        <v>0</v>
      </c>
      <c r="BG119" s="180">
        <f>IF(N119="zákl. přenesená",J119,0)</f>
        <v>0</v>
      </c>
      <c r="BH119" s="180">
        <f>IF(N119="sníž. přenesená",J119,0)</f>
        <v>0</v>
      </c>
      <c r="BI119" s="180">
        <f>IF(N119="nulová",J119,0)</f>
        <v>0</v>
      </c>
      <c r="BJ119" s="23" t="s">
        <v>78</v>
      </c>
      <c r="BK119" s="180">
        <f>ROUND(I119*H119,2)</f>
        <v>0</v>
      </c>
      <c r="BL119" s="23" t="s">
        <v>130</v>
      </c>
      <c r="BM119" s="23" t="s">
        <v>205</v>
      </c>
    </row>
    <row r="120" spans="2:65" s="1" customFormat="1" ht="121.5">
      <c r="B120" s="40"/>
      <c r="D120" s="181" t="s">
        <v>146</v>
      </c>
      <c r="F120" s="182" t="s">
        <v>206</v>
      </c>
      <c r="H120" s="364"/>
      <c r="I120" s="183"/>
      <c r="L120" s="40"/>
      <c r="M120" s="184"/>
      <c r="N120" s="41"/>
      <c r="O120" s="41"/>
      <c r="P120" s="41"/>
      <c r="Q120" s="41"/>
      <c r="R120" s="41"/>
      <c r="S120" s="41"/>
      <c r="T120" s="69"/>
      <c r="AT120" s="23" t="s">
        <v>146</v>
      </c>
      <c r="AU120" s="23" t="s">
        <v>80</v>
      </c>
    </row>
    <row r="121" spans="2:65" s="10" customFormat="1" ht="29.85" customHeight="1">
      <c r="B121" s="155"/>
      <c r="D121" s="166" t="s">
        <v>70</v>
      </c>
      <c r="E121" s="167" t="s">
        <v>207</v>
      </c>
      <c r="F121" s="167" t="s">
        <v>208</v>
      </c>
      <c r="H121" s="367"/>
      <c r="I121" s="158"/>
      <c r="J121" s="168">
        <f>BK121</f>
        <v>0</v>
      </c>
      <c r="L121" s="155"/>
      <c r="M121" s="160"/>
      <c r="N121" s="161"/>
      <c r="O121" s="161"/>
      <c r="P121" s="162">
        <f>SUM(P122:P125)</f>
        <v>0</v>
      </c>
      <c r="Q121" s="161"/>
      <c r="R121" s="162">
        <f>SUM(R122:R125)</f>
        <v>6.5799999999999999E-3</v>
      </c>
      <c r="S121" s="161"/>
      <c r="T121" s="163">
        <f>SUM(T122:T125)</f>
        <v>0</v>
      </c>
      <c r="AR121" s="156" t="s">
        <v>80</v>
      </c>
      <c r="AT121" s="164" t="s">
        <v>70</v>
      </c>
      <c r="AU121" s="164" t="s">
        <v>78</v>
      </c>
      <c r="AY121" s="156" t="s">
        <v>122</v>
      </c>
      <c r="BK121" s="165">
        <f>SUM(BK122:BK125)</f>
        <v>0</v>
      </c>
    </row>
    <row r="122" spans="2:65" s="1" customFormat="1" ht="44.25" customHeight="1">
      <c r="B122" s="169"/>
      <c r="C122" s="170" t="s">
        <v>11</v>
      </c>
      <c r="D122" s="170" t="s">
        <v>125</v>
      </c>
      <c r="E122" s="171" t="s">
        <v>209</v>
      </c>
      <c r="F122" s="172" t="s">
        <v>210</v>
      </c>
      <c r="G122" s="173" t="s">
        <v>211</v>
      </c>
      <c r="H122" s="363">
        <v>2</v>
      </c>
      <c r="I122" s="174"/>
      <c r="J122" s="175">
        <f>ROUND(I122*H122,2)</f>
        <v>0</v>
      </c>
      <c r="K122" s="172" t="s">
        <v>129</v>
      </c>
      <c r="L122" s="40"/>
      <c r="M122" s="176" t="s">
        <v>5</v>
      </c>
      <c r="N122" s="177" t="s">
        <v>42</v>
      </c>
      <c r="O122" s="41"/>
      <c r="P122" s="178">
        <f>O122*H122</f>
        <v>0</v>
      </c>
      <c r="Q122" s="178">
        <v>3.29E-3</v>
      </c>
      <c r="R122" s="178">
        <f>Q122*H122</f>
        <v>6.5799999999999999E-3</v>
      </c>
      <c r="S122" s="178">
        <v>0</v>
      </c>
      <c r="T122" s="179">
        <f>S122*H122</f>
        <v>0</v>
      </c>
      <c r="AR122" s="23" t="s">
        <v>130</v>
      </c>
      <c r="AT122" s="23" t="s">
        <v>125</v>
      </c>
      <c r="AU122" s="23" t="s">
        <v>80</v>
      </c>
      <c r="AY122" s="23" t="s">
        <v>122</v>
      </c>
      <c r="BE122" s="180">
        <f>IF(N122="základní",J122,0)</f>
        <v>0</v>
      </c>
      <c r="BF122" s="180">
        <f>IF(N122="snížená",J122,0)</f>
        <v>0</v>
      </c>
      <c r="BG122" s="180">
        <f>IF(N122="zákl. přenesená",J122,0)</f>
        <v>0</v>
      </c>
      <c r="BH122" s="180">
        <f>IF(N122="sníž. přenesená",J122,0)</f>
        <v>0</v>
      </c>
      <c r="BI122" s="180">
        <f>IF(N122="nulová",J122,0)</f>
        <v>0</v>
      </c>
      <c r="BJ122" s="23" t="s">
        <v>78</v>
      </c>
      <c r="BK122" s="180">
        <f>ROUND(I122*H122,2)</f>
        <v>0</v>
      </c>
      <c r="BL122" s="23" t="s">
        <v>130</v>
      </c>
      <c r="BM122" s="23" t="s">
        <v>212</v>
      </c>
    </row>
    <row r="123" spans="2:65" s="1" customFormat="1" ht="40.5">
      <c r="B123" s="40"/>
      <c r="D123" s="186" t="s">
        <v>132</v>
      </c>
      <c r="F123" s="194" t="s">
        <v>213</v>
      </c>
      <c r="H123" s="364"/>
      <c r="I123" s="183"/>
      <c r="L123" s="40"/>
      <c r="M123" s="184"/>
      <c r="N123" s="41"/>
      <c r="O123" s="41"/>
      <c r="P123" s="41"/>
      <c r="Q123" s="41"/>
      <c r="R123" s="41"/>
      <c r="S123" s="41"/>
      <c r="T123" s="69"/>
      <c r="AT123" s="23" t="s">
        <v>132</v>
      </c>
      <c r="AU123" s="23" t="s">
        <v>80</v>
      </c>
    </row>
    <row r="124" spans="2:65" s="1" customFormat="1" ht="31.5" customHeight="1">
      <c r="B124" s="169"/>
      <c r="C124" s="170" t="s">
        <v>130</v>
      </c>
      <c r="D124" s="170" t="s">
        <v>125</v>
      </c>
      <c r="E124" s="171" t="s">
        <v>214</v>
      </c>
      <c r="F124" s="172" t="s">
        <v>215</v>
      </c>
      <c r="G124" s="173" t="s">
        <v>151</v>
      </c>
      <c r="H124" s="363">
        <v>7.0000000000000001E-3</v>
      </c>
      <c r="I124" s="174"/>
      <c r="J124" s="175">
        <f>ROUND(I124*H124,2)</f>
        <v>0</v>
      </c>
      <c r="K124" s="172" t="s">
        <v>129</v>
      </c>
      <c r="L124" s="40"/>
      <c r="M124" s="176" t="s">
        <v>5</v>
      </c>
      <c r="N124" s="177" t="s">
        <v>42</v>
      </c>
      <c r="O124" s="41"/>
      <c r="P124" s="178">
        <f>O124*H124</f>
        <v>0</v>
      </c>
      <c r="Q124" s="178">
        <v>0</v>
      </c>
      <c r="R124" s="178">
        <f>Q124*H124</f>
        <v>0</v>
      </c>
      <c r="S124" s="178">
        <v>0</v>
      </c>
      <c r="T124" s="179">
        <f>S124*H124</f>
        <v>0</v>
      </c>
      <c r="AR124" s="23" t="s">
        <v>130</v>
      </c>
      <c r="AT124" s="23" t="s">
        <v>125</v>
      </c>
      <c r="AU124" s="23" t="s">
        <v>80</v>
      </c>
      <c r="AY124" s="23" t="s">
        <v>122</v>
      </c>
      <c r="BE124" s="180">
        <f>IF(N124="základní",J124,0)</f>
        <v>0</v>
      </c>
      <c r="BF124" s="180">
        <f>IF(N124="snížená",J124,0)</f>
        <v>0</v>
      </c>
      <c r="BG124" s="180">
        <f>IF(N124="zákl. přenesená",J124,0)</f>
        <v>0</v>
      </c>
      <c r="BH124" s="180">
        <f>IF(N124="sníž. přenesená",J124,0)</f>
        <v>0</v>
      </c>
      <c r="BI124" s="180">
        <f>IF(N124="nulová",J124,0)</f>
        <v>0</v>
      </c>
      <c r="BJ124" s="23" t="s">
        <v>78</v>
      </c>
      <c r="BK124" s="180">
        <f>ROUND(I124*H124,2)</f>
        <v>0</v>
      </c>
      <c r="BL124" s="23" t="s">
        <v>130</v>
      </c>
      <c r="BM124" s="23" t="s">
        <v>216</v>
      </c>
    </row>
    <row r="125" spans="2:65" s="1" customFormat="1" ht="121.5">
      <c r="B125" s="40"/>
      <c r="D125" s="181" t="s">
        <v>146</v>
      </c>
      <c r="F125" s="182" t="s">
        <v>217</v>
      </c>
      <c r="H125" s="364"/>
      <c r="I125" s="183"/>
      <c r="L125" s="40"/>
      <c r="M125" s="184"/>
      <c r="N125" s="41"/>
      <c r="O125" s="41"/>
      <c r="P125" s="41"/>
      <c r="Q125" s="41"/>
      <c r="R125" s="41"/>
      <c r="S125" s="41"/>
      <c r="T125" s="69"/>
      <c r="AT125" s="23" t="s">
        <v>146</v>
      </c>
      <c r="AU125" s="23" t="s">
        <v>80</v>
      </c>
    </row>
    <row r="126" spans="2:65" s="10" customFormat="1" ht="29.85" customHeight="1">
      <c r="B126" s="155"/>
      <c r="D126" s="166" t="s">
        <v>70</v>
      </c>
      <c r="E126" s="167" t="s">
        <v>218</v>
      </c>
      <c r="F126" s="167" t="s">
        <v>219</v>
      </c>
      <c r="H126" s="367"/>
      <c r="I126" s="158"/>
      <c r="J126" s="168">
        <f>BK126</f>
        <v>0</v>
      </c>
      <c r="L126" s="155"/>
      <c r="M126" s="160"/>
      <c r="N126" s="161"/>
      <c r="O126" s="161"/>
      <c r="P126" s="162">
        <f>SUM(P127:P146)</f>
        <v>0</v>
      </c>
      <c r="Q126" s="161"/>
      <c r="R126" s="162">
        <f>SUM(R127:R146)</f>
        <v>0.11979000000000001</v>
      </c>
      <c r="S126" s="161"/>
      <c r="T126" s="163">
        <f>SUM(T127:T146)</f>
        <v>3.1800000000000002E-2</v>
      </c>
      <c r="AR126" s="156" t="s">
        <v>80</v>
      </c>
      <c r="AT126" s="164" t="s">
        <v>70</v>
      </c>
      <c r="AU126" s="164" t="s">
        <v>78</v>
      </c>
      <c r="AY126" s="156" t="s">
        <v>122</v>
      </c>
      <c r="BK126" s="165">
        <f>SUM(BK127:BK146)</f>
        <v>0</v>
      </c>
    </row>
    <row r="127" spans="2:65" s="1" customFormat="1" ht="31.5" customHeight="1">
      <c r="B127" s="169"/>
      <c r="C127" s="170" t="s">
        <v>220</v>
      </c>
      <c r="D127" s="170" t="s">
        <v>125</v>
      </c>
      <c r="E127" s="171" t="s">
        <v>221</v>
      </c>
      <c r="F127" s="172" t="s">
        <v>222</v>
      </c>
      <c r="G127" s="173" t="s">
        <v>170</v>
      </c>
      <c r="H127" s="363">
        <v>8</v>
      </c>
      <c r="I127" s="174"/>
      <c r="J127" s="175">
        <f>ROUND(I127*H127,2)</f>
        <v>0</v>
      </c>
      <c r="K127" s="172" t="s">
        <v>129</v>
      </c>
      <c r="L127" s="40"/>
      <c r="M127" s="176" t="s">
        <v>5</v>
      </c>
      <c r="N127" s="177" t="s">
        <v>42</v>
      </c>
      <c r="O127" s="41"/>
      <c r="P127" s="178">
        <f>O127*H127</f>
        <v>0</v>
      </c>
      <c r="Q127" s="178">
        <v>1.8799999999999999E-3</v>
      </c>
      <c r="R127" s="178">
        <f>Q127*H127</f>
        <v>1.504E-2</v>
      </c>
      <c r="S127" s="178">
        <v>0</v>
      </c>
      <c r="T127" s="179">
        <f>S127*H127</f>
        <v>0</v>
      </c>
      <c r="AR127" s="23" t="s">
        <v>130</v>
      </c>
      <c r="AT127" s="23" t="s">
        <v>125</v>
      </c>
      <c r="AU127" s="23" t="s">
        <v>80</v>
      </c>
      <c r="AY127" s="23" t="s">
        <v>122</v>
      </c>
      <c r="BE127" s="180">
        <f>IF(N127="základní",J127,0)</f>
        <v>0</v>
      </c>
      <c r="BF127" s="180">
        <f>IF(N127="snížená",J127,0)</f>
        <v>0</v>
      </c>
      <c r="BG127" s="180">
        <f>IF(N127="zákl. přenesená",J127,0)</f>
        <v>0</v>
      </c>
      <c r="BH127" s="180">
        <f>IF(N127="sníž. přenesená",J127,0)</f>
        <v>0</v>
      </c>
      <c r="BI127" s="180">
        <f>IF(N127="nulová",J127,0)</f>
        <v>0</v>
      </c>
      <c r="BJ127" s="23" t="s">
        <v>78</v>
      </c>
      <c r="BK127" s="180">
        <f>ROUND(I127*H127,2)</f>
        <v>0</v>
      </c>
      <c r="BL127" s="23" t="s">
        <v>130</v>
      </c>
      <c r="BM127" s="23" t="s">
        <v>223</v>
      </c>
    </row>
    <row r="128" spans="2:65" s="1" customFormat="1" ht="31.5" customHeight="1">
      <c r="B128" s="169"/>
      <c r="C128" s="170" t="s">
        <v>224</v>
      </c>
      <c r="D128" s="170" t="s">
        <v>125</v>
      </c>
      <c r="E128" s="171" t="s">
        <v>225</v>
      </c>
      <c r="F128" s="172" t="s">
        <v>226</v>
      </c>
      <c r="G128" s="173" t="s">
        <v>170</v>
      </c>
      <c r="H128" s="363">
        <v>1</v>
      </c>
      <c r="I128" s="174"/>
      <c r="J128" s="175">
        <f>ROUND(I128*H128,2)</f>
        <v>0</v>
      </c>
      <c r="K128" s="172" t="s">
        <v>129</v>
      </c>
      <c r="L128" s="40"/>
      <c r="M128" s="176" t="s">
        <v>5</v>
      </c>
      <c r="N128" s="177" t="s">
        <v>42</v>
      </c>
      <c r="O128" s="41"/>
      <c r="P128" s="178">
        <f>O128*H128</f>
        <v>0</v>
      </c>
      <c r="Q128" s="178">
        <v>4.28E-3</v>
      </c>
      <c r="R128" s="178">
        <f>Q128*H128</f>
        <v>4.28E-3</v>
      </c>
      <c r="S128" s="178">
        <v>0</v>
      </c>
      <c r="T128" s="179">
        <f>S128*H128</f>
        <v>0</v>
      </c>
      <c r="AR128" s="23" t="s">
        <v>130</v>
      </c>
      <c r="AT128" s="23" t="s">
        <v>125</v>
      </c>
      <c r="AU128" s="23" t="s">
        <v>80</v>
      </c>
      <c r="AY128" s="23" t="s">
        <v>122</v>
      </c>
      <c r="BE128" s="180">
        <f>IF(N128="základní",J128,0)</f>
        <v>0</v>
      </c>
      <c r="BF128" s="180">
        <f>IF(N128="snížená",J128,0)</f>
        <v>0</v>
      </c>
      <c r="BG128" s="180">
        <f>IF(N128="zákl. přenesená",J128,0)</f>
        <v>0</v>
      </c>
      <c r="BH128" s="180">
        <f>IF(N128="sníž. přenesená",J128,0)</f>
        <v>0</v>
      </c>
      <c r="BI128" s="180">
        <f>IF(N128="nulová",J128,0)</f>
        <v>0</v>
      </c>
      <c r="BJ128" s="23" t="s">
        <v>78</v>
      </c>
      <c r="BK128" s="180">
        <f>ROUND(I128*H128,2)</f>
        <v>0</v>
      </c>
      <c r="BL128" s="23" t="s">
        <v>130</v>
      </c>
      <c r="BM128" s="23" t="s">
        <v>227</v>
      </c>
    </row>
    <row r="129" spans="2:65" s="1" customFormat="1" ht="31.5" customHeight="1">
      <c r="B129" s="169"/>
      <c r="C129" s="170" t="s">
        <v>228</v>
      </c>
      <c r="D129" s="170" t="s">
        <v>125</v>
      </c>
      <c r="E129" s="171" t="s">
        <v>229</v>
      </c>
      <c r="F129" s="172" t="s">
        <v>230</v>
      </c>
      <c r="G129" s="173" t="s">
        <v>194</v>
      </c>
      <c r="H129" s="363">
        <v>2</v>
      </c>
      <c r="I129" s="174"/>
      <c r="J129" s="175">
        <f>ROUND(I129*H129,2)</f>
        <v>0</v>
      </c>
      <c r="K129" s="172" t="s">
        <v>129</v>
      </c>
      <c r="L129" s="40"/>
      <c r="M129" s="176" t="s">
        <v>5</v>
      </c>
      <c r="N129" s="177" t="s">
        <v>42</v>
      </c>
      <c r="O129" s="41"/>
      <c r="P129" s="178">
        <f>O129*H129</f>
        <v>0</v>
      </c>
      <c r="Q129" s="178">
        <v>1.14E-3</v>
      </c>
      <c r="R129" s="178">
        <f>Q129*H129</f>
        <v>2.2799999999999999E-3</v>
      </c>
      <c r="S129" s="178">
        <v>0</v>
      </c>
      <c r="T129" s="179">
        <f>S129*H129</f>
        <v>0</v>
      </c>
      <c r="AR129" s="23" t="s">
        <v>130</v>
      </c>
      <c r="AT129" s="23" t="s">
        <v>125</v>
      </c>
      <c r="AU129" s="23" t="s">
        <v>80</v>
      </c>
      <c r="AY129" s="23" t="s">
        <v>122</v>
      </c>
      <c r="BE129" s="180">
        <f>IF(N129="základní",J129,0)</f>
        <v>0</v>
      </c>
      <c r="BF129" s="180">
        <f>IF(N129="snížená",J129,0)</f>
        <v>0</v>
      </c>
      <c r="BG129" s="180">
        <f>IF(N129="zákl. přenesená",J129,0)</f>
        <v>0</v>
      </c>
      <c r="BH129" s="180">
        <f>IF(N129="sníž. přenesená",J129,0)</f>
        <v>0</v>
      </c>
      <c r="BI129" s="180">
        <f>IF(N129="nulová",J129,0)</f>
        <v>0</v>
      </c>
      <c r="BJ129" s="23" t="s">
        <v>78</v>
      </c>
      <c r="BK129" s="180">
        <f>ROUND(I129*H129,2)</f>
        <v>0</v>
      </c>
      <c r="BL129" s="23" t="s">
        <v>130</v>
      </c>
      <c r="BM129" s="23" t="s">
        <v>231</v>
      </c>
    </row>
    <row r="130" spans="2:65" s="1" customFormat="1" ht="94.5">
      <c r="B130" s="40"/>
      <c r="D130" s="186" t="s">
        <v>146</v>
      </c>
      <c r="F130" s="194" t="s">
        <v>232</v>
      </c>
      <c r="H130" s="364"/>
      <c r="I130" s="183"/>
      <c r="L130" s="40"/>
      <c r="M130" s="184"/>
      <c r="N130" s="41"/>
      <c r="O130" s="41"/>
      <c r="P130" s="41"/>
      <c r="Q130" s="41"/>
      <c r="R130" s="41"/>
      <c r="S130" s="41"/>
      <c r="T130" s="69"/>
      <c r="AT130" s="23" t="s">
        <v>146</v>
      </c>
      <c r="AU130" s="23" t="s">
        <v>80</v>
      </c>
    </row>
    <row r="131" spans="2:65" s="1" customFormat="1" ht="31.5" customHeight="1">
      <c r="B131" s="169"/>
      <c r="C131" s="170" t="s">
        <v>233</v>
      </c>
      <c r="D131" s="170" t="s">
        <v>125</v>
      </c>
      <c r="E131" s="171" t="s">
        <v>234</v>
      </c>
      <c r="F131" s="172" t="s">
        <v>235</v>
      </c>
      <c r="G131" s="173" t="s">
        <v>170</v>
      </c>
      <c r="H131" s="363">
        <v>9</v>
      </c>
      <c r="I131" s="174"/>
      <c r="J131" s="175">
        <f>ROUND(I131*H131,2)</f>
        <v>0</v>
      </c>
      <c r="K131" s="172" t="s">
        <v>129</v>
      </c>
      <c r="L131" s="40"/>
      <c r="M131" s="176" t="s">
        <v>5</v>
      </c>
      <c r="N131" s="177" t="s">
        <v>42</v>
      </c>
      <c r="O131" s="41"/>
      <c r="P131" s="178">
        <f>O131*H131</f>
        <v>0</v>
      </c>
      <c r="Q131" s="178">
        <v>0</v>
      </c>
      <c r="R131" s="178">
        <f>Q131*H131</f>
        <v>0</v>
      </c>
      <c r="S131" s="178">
        <v>0</v>
      </c>
      <c r="T131" s="179">
        <f>S131*H131</f>
        <v>0</v>
      </c>
      <c r="AR131" s="23" t="s">
        <v>130</v>
      </c>
      <c r="AT131" s="23" t="s">
        <v>125</v>
      </c>
      <c r="AU131" s="23" t="s">
        <v>80</v>
      </c>
      <c r="AY131" s="23" t="s">
        <v>122</v>
      </c>
      <c r="BE131" s="180">
        <f>IF(N131="základní",J131,0)</f>
        <v>0</v>
      </c>
      <c r="BF131" s="180">
        <f>IF(N131="snížená",J131,0)</f>
        <v>0</v>
      </c>
      <c r="BG131" s="180">
        <f>IF(N131="zákl. přenesená",J131,0)</f>
        <v>0</v>
      </c>
      <c r="BH131" s="180">
        <f>IF(N131="sníž. přenesená",J131,0)</f>
        <v>0</v>
      </c>
      <c r="BI131" s="180">
        <f>IF(N131="nulová",J131,0)</f>
        <v>0</v>
      </c>
      <c r="BJ131" s="23" t="s">
        <v>78</v>
      </c>
      <c r="BK131" s="180">
        <f>ROUND(I131*H131,2)</f>
        <v>0</v>
      </c>
      <c r="BL131" s="23" t="s">
        <v>130</v>
      </c>
      <c r="BM131" s="23" t="s">
        <v>236</v>
      </c>
    </row>
    <row r="132" spans="2:65" s="1" customFormat="1" ht="40.5">
      <c r="B132" s="40"/>
      <c r="D132" s="186" t="s">
        <v>146</v>
      </c>
      <c r="F132" s="194" t="s">
        <v>237</v>
      </c>
      <c r="H132" s="364"/>
      <c r="I132" s="183"/>
      <c r="L132" s="40"/>
      <c r="M132" s="184"/>
      <c r="N132" s="41"/>
      <c r="O132" s="41"/>
      <c r="P132" s="41"/>
      <c r="Q132" s="41"/>
      <c r="R132" s="41"/>
      <c r="S132" s="41"/>
      <c r="T132" s="69"/>
      <c r="AT132" s="23" t="s">
        <v>146</v>
      </c>
      <c r="AU132" s="23" t="s">
        <v>80</v>
      </c>
    </row>
    <row r="133" spans="2:65" s="1" customFormat="1" ht="22.5" customHeight="1">
      <c r="B133" s="169"/>
      <c r="C133" s="170" t="s">
        <v>10</v>
      </c>
      <c r="D133" s="170" t="s">
        <v>125</v>
      </c>
      <c r="E133" s="171" t="s">
        <v>238</v>
      </c>
      <c r="F133" s="172" t="s">
        <v>239</v>
      </c>
      <c r="G133" s="173" t="s">
        <v>170</v>
      </c>
      <c r="H133" s="363">
        <v>7</v>
      </c>
      <c r="I133" s="174"/>
      <c r="J133" s="175">
        <f t="shared" ref="J133:J139" si="0">ROUND(I133*H133,2)</f>
        <v>0</v>
      </c>
      <c r="K133" s="172" t="s">
        <v>129</v>
      </c>
      <c r="L133" s="40"/>
      <c r="M133" s="176" t="s">
        <v>5</v>
      </c>
      <c r="N133" s="177" t="s">
        <v>42</v>
      </c>
      <c r="O133" s="41"/>
      <c r="P133" s="178">
        <f t="shared" ref="P133:P139" si="1">O133*H133</f>
        <v>0</v>
      </c>
      <c r="Q133" s="178">
        <v>4.6999999999999999E-4</v>
      </c>
      <c r="R133" s="178">
        <f t="shared" ref="R133:R139" si="2">Q133*H133</f>
        <v>3.29E-3</v>
      </c>
      <c r="S133" s="178">
        <v>0</v>
      </c>
      <c r="T133" s="179">
        <f t="shared" ref="T133:T139" si="3">S133*H133</f>
        <v>0</v>
      </c>
      <c r="AR133" s="23" t="s">
        <v>130</v>
      </c>
      <c r="AT133" s="23" t="s">
        <v>125</v>
      </c>
      <c r="AU133" s="23" t="s">
        <v>80</v>
      </c>
      <c r="AY133" s="23" t="s">
        <v>122</v>
      </c>
      <c r="BE133" s="180">
        <f t="shared" ref="BE133:BE139" si="4">IF(N133="základní",J133,0)</f>
        <v>0</v>
      </c>
      <c r="BF133" s="180">
        <f t="shared" ref="BF133:BF139" si="5">IF(N133="snížená",J133,0)</f>
        <v>0</v>
      </c>
      <c r="BG133" s="180">
        <f t="shared" ref="BG133:BG139" si="6">IF(N133="zákl. přenesená",J133,0)</f>
        <v>0</v>
      </c>
      <c r="BH133" s="180">
        <f t="shared" ref="BH133:BH139" si="7">IF(N133="sníž. přenesená",J133,0)</f>
        <v>0</v>
      </c>
      <c r="BI133" s="180">
        <f t="shared" ref="BI133:BI139" si="8">IF(N133="nulová",J133,0)</f>
        <v>0</v>
      </c>
      <c r="BJ133" s="23" t="s">
        <v>78</v>
      </c>
      <c r="BK133" s="180">
        <f t="shared" ref="BK133:BK139" si="9">ROUND(I133*H133,2)</f>
        <v>0</v>
      </c>
      <c r="BL133" s="23" t="s">
        <v>130</v>
      </c>
      <c r="BM133" s="23" t="s">
        <v>240</v>
      </c>
    </row>
    <row r="134" spans="2:65" s="1" customFormat="1" ht="22.5" customHeight="1">
      <c r="B134" s="169"/>
      <c r="C134" s="170" t="s">
        <v>241</v>
      </c>
      <c r="D134" s="170" t="s">
        <v>125</v>
      </c>
      <c r="E134" s="171" t="s">
        <v>242</v>
      </c>
      <c r="F134" s="172" t="s">
        <v>243</v>
      </c>
      <c r="G134" s="173" t="s">
        <v>170</v>
      </c>
      <c r="H134" s="363">
        <v>53</v>
      </c>
      <c r="I134" s="174"/>
      <c r="J134" s="175">
        <f t="shared" si="0"/>
        <v>0</v>
      </c>
      <c r="K134" s="172" t="s">
        <v>129</v>
      </c>
      <c r="L134" s="40"/>
      <c r="M134" s="176" t="s">
        <v>5</v>
      </c>
      <c r="N134" s="177" t="s">
        <v>42</v>
      </c>
      <c r="O134" s="41"/>
      <c r="P134" s="178">
        <f t="shared" si="1"/>
        <v>0</v>
      </c>
      <c r="Q134" s="178">
        <v>7.2000000000000005E-4</v>
      </c>
      <c r="R134" s="178">
        <f t="shared" si="2"/>
        <v>3.8159999999999999E-2</v>
      </c>
      <c r="S134" s="178">
        <v>0</v>
      </c>
      <c r="T134" s="179">
        <f t="shared" si="3"/>
        <v>0</v>
      </c>
      <c r="AR134" s="23" t="s">
        <v>130</v>
      </c>
      <c r="AT134" s="23" t="s">
        <v>125</v>
      </c>
      <c r="AU134" s="23" t="s">
        <v>80</v>
      </c>
      <c r="AY134" s="23" t="s">
        <v>122</v>
      </c>
      <c r="BE134" s="180">
        <f t="shared" si="4"/>
        <v>0</v>
      </c>
      <c r="BF134" s="180">
        <f t="shared" si="5"/>
        <v>0</v>
      </c>
      <c r="BG134" s="180">
        <f t="shared" si="6"/>
        <v>0</v>
      </c>
      <c r="BH134" s="180">
        <f t="shared" si="7"/>
        <v>0</v>
      </c>
      <c r="BI134" s="180">
        <f t="shared" si="8"/>
        <v>0</v>
      </c>
      <c r="BJ134" s="23" t="s">
        <v>78</v>
      </c>
      <c r="BK134" s="180">
        <f t="shared" si="9"/>
        <v>0</v>
      </c>
      <c r="BL134" s="23" t="s">
        <v>130</v>
      </c>
      <c r="BM134" s="23" t="s">
        <v>244</v>
      </c>
    </row>
    <row r="135" spans="2:65" s="1" customFormat="1" ht="22.5" customHeight="1">
      <c r="B135" s="169"/>
      <c r="C135" s="170" t="s">
        <v>245</v>
      </c>
      <c r="D135" s="170" t="s">
        <v>125</v>
      </c>
      <c r="E135" s="171" t="s">
        <v>246</v>
      </c>
      <c r="F135" s="172" t="s">
        <v>247</v>
      </c>
      <c r="G135" s="173" t="s">
        <v>170</v>
      </c>
      <c r="H135" s="363">
        <v>78</v>
      </c>
      <c r="I135" s="174"/>
      <c r="J135" s="175">
        <f t="shared" si="0"/>
        <v>0</v>
      </c>
      <c r="K135" s="172" t="s">
        <v>129</v>
      </c>
      <c r="L135" s="40"/>
      <c r="M135" s="176" t="s">
        <v>5</v>
      </c>
      <c r="N135" s="177" t="s">
        <v>42</v>
      </c>
      <c r="O135" s="41"/>
      <c r="P135" s="178">
        <f t="shared" si="1"/>
        <v>0</v>
      </c>
      <c r="Q135" s="178">
        <v>7.1000000000000002E-4</v>
      </c>
      <c r="R135" s="178">
        <f t="shared" si="2"/>
        <v>5.5379999999999999E-2</v>
      </c>
      <c r="S135" s="178">
        <v>0</v>
      </c>
      <c r="T135" s="179">
        <f t="shared" si="3"/>
        <v>0</v>
      </c>
      <c r="AR135" s="23" t="s">
        <v>130</v>
      </c>
      <c r="AT135" s="23" t="s">
        <v>125</v>
      </c>
      <c r="AU135" s="23" t="s">
        <v>80</v>
      </c>
      <c r="AY135" s="23" t="s">
        <v>122</v>
      </c>
      <c r="BE135" s="180">
        <f t="shared" si="4"/>
        <v>0</v>
      </c>
      <c r="BF135" s="180">
        <f t="shared" si="5"/>
        <v>0</v>
      </c>
      <c r="BG135" s="180">
        <f t="shared" si="6"/>
        <v>0</v>
      </c>
      <c r="BH135" s="180">
        <f t="shared" si="7"/>
        <v>0</v>
      </c>
      <c r="BI135" s="180">
        <f t="shared" si="8"/>
        <v>0</v>
      </c>
      <c r="BJ135" s="23" t="s">
        <v>78</v>
      </c>
      <c r="BK135" s="180">
        <f t="shared" si="9"/>
        <v>0</v>
      </c>
      <c r="BL135" s="23" t="s">
        <v>130</v>
      </c>
      <c r="BM135" s="23" t="s">
        <v>248</v>
      </c>
    </row>
    <row r="136" spans="2:65" s="1" customFormat="1" ht="31.5" customHeight="1">
      <c r="B136" s="169"/>
      <c r="C136" s="170" t="s">
        <v>249</v>
      </c>
      <c r="D136" s="170" t="s">
        <v>125</v>
      </c>
      <c r="E136" s="171" t="s">
        <v>250</v>
      </c>
      <c r="F136" s="172" t="s">
        <v>251</v>
      </c>
      <c r="G136" s="173" t="s">
        <v>170</v>
      </c>
      <c r="H136" s="363">
        <v>8</v>
      </c>
      <c r="I136" s="174"/>
      <c r="J136" s="175">
        <f t="shared" si="0"/>
        <v>0</v>
      </c>
      <c r="K136" s="172" t="s">
        <v>129</v>
      </c>
      <c r="L136" s="40"/>
      <c r="M136" s="176" t="s">
        <v>5</v>
      </c>
      <c r="N136" s="177" t="s">
        <v>42</v>
      </c>
      <c r="O136" s="41"/>
      <c r="P136" s="178">
        <f t="shared" si="1"/>
        <v>0</v>
      </c>
      <c r="Q136" s="178">
        <v>3.0000000000000001E-5</v>
      </c>
      <c r="R136" s="178">
        <f t="shared" si="2"/>
        <v>2.4000000000000001E-4</v>
      </c>
      <c r="S136" s="178">
        <v>0</v>
      </c>
      <c r="T136" s="179">
        <f t="shared" si="3"/>
        <v>0</v>
      </c>
      <c r="AR136" s="23" t="s">
        <v>130</v>
      </c>
      <c r="AT136" s="23" t="s">
        <v>125</v>
      </c>
      <c r="AU136" s="23" t="s">
        <v>80</v>
      </c>
      <c r="AY136" s="23" t="s">
        <v>122</v>
      </c>
      <c r="BE136" s="180">
        <f t="shared" si="4"/>
        <v>0</v>
      </c>
      <c r="BF136" s="180">
        <f t="shared" si="5"/>
        <v>0</v>
      </c>
      <c r="BG136" s="180">
        <f t="shared" si="6"/>
        <v>0</v>
      </c>
      <c r="BH136" s="180">
        <f t="shared" si="7"/>
        <v>0</v>
      </c>
      <c r="BI136" s="180">
        <f t="shared" si="8"/>
        <v>0</v>
      </c>
      <c r="BJ136" s="23" t="s">
        <v>78</v>
      </c>
      <c r="BK136" s="180">
        <f t="shared" si="9"/>
        <v>0</v>
      </c>
      <c r="BL136" s="23" t="s">
        <v>130</v>
      </c>
      <c r="BM136" s="23" t="s">
        <v>252</v>
      </c>
    </row>
    <row r="137" spans="2:65" s="1" customFormat="1" ht="31.5" customHeight="1">
      <c r="B137" s="169"/>
      <c r="C137" s="170" t="s">
        <v>253</v>
      </c>
      <c r="D137" s="170" t="s">
        <v>125</v>
      </c>
      <c r="E137" s="171" t="s">
        <v>254</v>
      </c>
      <c r="F137" s="172" t="s">
        <v>255</v>
      </c>
      <c r="G137" s="173" t="s">
        <v>194</v>
      </c>
      <c r="H137" s="363">
        <v>2</v>
      </c>
      <c r="I137" s="174"/>
      <c r="J137" s="175">
        <f t="shared" si="0"/>
        <v>0</v>
      </c>
      <c r="K137" s="172" t="s">
        <v>129</v>
      </c>
      <c r="L137" s="40"/>
      <c r="M137" s="176" t="s">
        <v>5</v>
      </c>
      <c r="N137" s="177" t="s">
        <v>42</v>
      </c>
      <c r="O137" s="41"/>
      <c r="P137" s="178">
        <f t="shared" si="1"/>
        <v>0</v>
      </c>
      <c r="Q137" s="178">
        <v>1.0000000000000001E-5</v>
      </c>
      <c r="R137" s="178">
        <f t="shared" si="2"/>
        <v>2.0000000000000002E-5</v>
      </c>
      <c r="S137" s="178">
        <v>0</v>
      </c>
      <c r="T137" s="179">
        <f t="shared" si="3"/>
        <v>0</v>
      </c>
      <c r="AR137" s="23" t="s">
        <v>130</v>
      </c>
      <c r="AT137" s="23" t="s">
        <v>125</v>
      </c>
      <c r="AU137" s="23" t="s">
        <v>80</v>
      </c>
      <c r="AY137" s="23" t="s">
        <v>122</v>
      </c>
      <c r="BE137" s="180">
        <f t="shared" si="4"/>
        <v>0</v>
      </c>
      <c r="BF137" s="180">
        <f t="shared" si="5"/>
        <v>0</v>
      </c>
      <c r="BG137" s="180">
        <f t="shared" si="6"/>
        <v>0</v>
      </c>
      <c r="BH137" s="180">
        <f t="shared" si="7"/>
        <v>0</v>
      </c>
      <c r="BI137" s="180">
        <f t="shared" si="8"/>
        <v>0</v>
      </c>
      <c r="BJ137" s="23" t="s">
        <v>78</v>
      </c>
      <c r="BK137" s="180">
        <f t="shared" si="9"/>
        <v>0</v>
      </c>
      <c r="BL137" s="23" t="s">
        <v>130</v>
      </c>
      <c r="BM137" s="23" t="s">
        <v>256</v>
      </c>
    </row>
    <row r="138" spans="2:65" s="1" customFormat="1" ht="31.5" customHeight="1">
      <c r="B138" s="169"/>
      <c r="C138" s="170" t="s">
        <v>257</v>
      </c>
      <c r="D138" s="170" t="s">
        <v>125</v>
      </c>
      <c r="E138" s="171" t="s">
        <v>258</v>
      </c>
      <c r="F138" s="172" t="s">
        <v>259</v>
      </c>
      <c r="G138" s="173" t="s">
        <v>194</v>
      </c>
      <c r="H138" s="363">
        <v>14</v>
      </c>
      <c r="I138" s="174"/>
      <c r="J138" s="175">
        <f t="shared" si="0"/>
        <v>0</v>
      </c>
      <c r="K138" s="172" t="s">
        <v>129</v>
      </c>
      <c r="L138" s="40"/>
      <c r="M138" s="176" t="s">
        <v>5</v>
      </c>
      <c r="N138" s="177" t="s">
        <v>42</v>
      </c>
      <c r="O138" s="41"/>
      <c r="P138" s="178">
        <f t="shared" si="1"/>
        <v>0</v>
      </c>
      <c r="Q138" s="178">
        <v>1.0000000000000001E-5</v>
      </c>
      <c r="R138" s="178">
        <f t="shared" si="2"/>
        <v>1.4000000000000001E-4</v>
      </c>
      <c r="S138" s="178">
        <v>0</v>
      </c>
      <c r="T138" s="179">
        <f t="shared" si="3"/>
        <v>0</v>
      </c>
      <c r="AR138" s="23" t="s">
        <v>130</v>
      </c>
      <c r="AT138" s="23" t="s">
        <v>125</v>
      </c>
      <c r="AU138" s="23" t="s">
        <v>80</v>
      </c>
      <c r="AY138" s="23" t="s">
        <v>122</v>
      </c>
      <c r="BE138" s="180">
        <f t="shared" si="4"/>
        <v>0</v>
      </c>
      <c r="BF138" s="180">
        <f t="shared" si="5"/>
        <v>0</v>
      </c>
      <c r="BG138" s="180">
        <f t="shared" si="6"/>
        <v>0</v>
      </c>
      <c r="BH138" s="180">
        <f t="shared" si="7"/>
        <v>0</v>
      </c>
      <c r="BI138" s="180">
        <f t="shared" si="8"/>
        <v>0</v>
      </c>
      <c r="BJ138" s="23" t="s">
        <v>78</v>
      </c>
      <c r="BK138" s="180">
        <f t="shared" si="9"/>
        <v>0</v>
      </c>
      <c r="BL138" s="23" t="s">
        <v>130</v>
      </c>
      <c r="BM138" s="23" t="s">
        <v>260</v>
      </c>
    </row>
    <row r="139" spans="2:65" s="1" customFormat="1" ht="31.5" customHeight="1">
      <c r="B139" s="169"/>
      <c r="C139" s="170" t="s">
        <v>261</v>
      </c>
      <c r="D139" s="170" t="s">
        <v>125</v>
      </c>
      <c r="E139" s="171" t="s">
        <v>262</v>
      </c>
      <c r="F139" s="172" t="s">
        <v>263</v>
      </c>
      <c r="G139" s="173" t="s">
        <v>194</v>
      </c>
      <c r="H139" s="363">
        <v>2</v>
      </c>
      <c r="I139" s="174"/>
      <c r="J139" s="175">
        <f t="shared" si="0"/>
        <v>0</v>
      </c>
      <c r="K139" s="172" t="s">
        <v>129</v>
      </c>
      <c r="L139" s="40"/>
      <c r="M139" s="176" t="s">
        <v>5</v>
      </c>
      <c r="N139" s="177" t="s">
        <v>42</v>
      </c>
      <c r="O139" s="41"/>
      <c r="P139" s="178">
        <f t="shared" si="1"/>
        <v>0</v>
      </c>
      <c r="Q139" s="178">
        <v>3.0000000000000001E-5</v>
      </c>
      <c r="R139" s="178">
        <f t="shared" si="2"/>
        <v>6.0000000000000002E-5</v>
      </c>
      <c r="S139" s="178">
        <v>0</v>
      </c>
      <c r="T139" s="179">
        <f t="shared" si="3"/>
        <v>0</v>
      </c>
      <c r="AR139" s="23" t="s">
        <v>130</v>
      </c>
      <c r="AT139" s="23" t="s">
        <v>125</v>
      </c>
      <c r="AU139" s="23" t="s">
        <v>80</v>
      </c>
      <c r="AY139" s="23" t="s">
        <v>122</v>
      </c>
      <c r="BE139" s="180">
        <f t="shared" si="4"/>
        <v>0</v>
      </c>
      <c r="BF139" s="180">
        <f t="shared" si="5"/>
        <v>0</v>
      </c>
      <c r="BG139" s="180">
        <f t="shared" si="6"/>
        <v>0</v>
      </c>
      <c r="BH139" s="180">
        <f t="shared" si="7"/>
        <v>0</v>
      </c>
      <c r="BI139" s="180">
        <f t="shared" si="8"/>
        <v>0</v>
      </c>
      <c r="BJ139" s="23" t="s">
        <v>78</v>
      </c>
      <c r="BK139" s="180">
        <f t="shared" si="9"/>
        <v>0</v>
      </c>
      <c r="BL139" s="23" t="s">
        <v>130</v>
      </c>
      <c r="BM139" s="23" t="s">
        <v>264</v>
      </c>
    </row>
    <row r="140" spans="2:65" s="1" customFormat="1" ht="27">
      <c r="B140" s="40"/>
      <c r="D140" s="186" t="s">
        <v>132</v>
      </c>
      <c r="F140" s="194" t="s">
        <v>265</v>
      </c>
      <c r="H140" s="364"/>
      <c r="I140" s="183"/>
      <c r="L140" s="40"/>
      <c r="M140" s="184"/>
      <c r="N140" s="41"/>
      <c r="O140" s="41"/>
      <c r="P140" s="41"/>
      <c r="Q140" s="41"/>
      <c r="R140" s="41"/>
      <c r="S140" s="41"/>
      <c r="T140" s="69"/>
      <c r="AT140" s="23" t="s">
        <v>132</v>
      </c>
      <c r="AU140" s="23" t="s">
        <v>80</v>
      </c>
    </row>
    <row r="141" spans="2:65" s="1" customFormat="1" ht="22.5" customHeight="1">
      <c r="B141" s="169"/>
      <c r="C141" s="170" t="s">
        <v>266</v>
      </c>
      <c r="D141" s="170" t="s">
        <v>125</v>
      </c>
      <c r="E141" s="171" t="s">
        <v>267</v>
      </c>
      <c r="F141" s="172" t="s">
        <v>268</v>
      </c>
      <c r="G141" s="173" t="s">
        <v>170</v>
      </c>
      <c r="H141" s="363">
        <v>30</v>
      </c>
      <c r="I141" s="174"/>
      <c r="J141" s="175">
        <f>ROUND(I141*H141,2)</f>
        <v>0</v>
      </c>
      <c r="K141" s="172" t="s">
        <v>129</v>
      </c>
      <c r="L141" s="40"/>
      <c r="M141" s="176" t="s">
        <v>5</v>
      </c>
      <c r="N141" s="177" t="s">
        <v>42</v>
      </c>
      <c r="O141" s="41"/>
      <c r="P141" s="178">
        <f>O141*H141</f>
        <v>0</v>
      </c>
      <c r="Q141" s="178">
        <v>3.0000000000000001E-5</v>
      </c>
      <c r="R141" s="178">
        <f>Q141*H141</f>
        <v>8.9999999999999998E-4</v>
      </c>
      <c r="S141" s="178">
        <v>1.06E-3</v>
      </c>
      <c r="T141" s="179">
        <f>S141*H141</f>
        <v>3.1800000000000002E-2</v>
      </c>
      <c r="AR141" s="23" t="s">
        <v>130</v>
      </c>
      <c r="AT141" s="23" t="s">
        <v>125</v>
      </c>
      <c r="AU141" s="23" t="s">
        <v>80</v>
      </c>
      <c r="AY141" s="23" t="s">
        <v>122</v>
      </c>
      <c r="BE141" s="180">
        <f>IF(N141="základní",J141,0)</f>
        <v>0</v>
      </c>
      <c r="BF141" s="180">
        <f>IF(N141="snížená",J141,0)</f>
        <v>0</v>
      </c>
      <c r="BG141" s="180">
        <f>IF(N141="zákl. přenesená",J141,0)</f>
        <v>0</v>
      </c>
      <c r="BH141" s="180">
        <f>IF(N141="sníž. přenesená",J141,0)</f>
        <v>0</v>
      </c>
      <c r="BI141" s="180">
        <f>IF(N141="nulová",J141,0)</f>
        <v>0</v>
      </c>
      <c r="BJ141" s="23" t="s">
        <v>78</v>
      </c>
      <c r="BK141" s="180">
        <f>ROUND(I141*H141,2)</f>
        <v>0</v>
      </c>
      <c r="BL141" s="23" t="s">
        <v>130</v>
      </c>
      <c r="BM141" s="23" t="s">
        <v>269</v>
      </c>
    </row>
    <row r="142" spans="2:65" s="1" customFormat="1" ht="22.5" customHeight="1">
      <c r="B142" s="169"/>
      <c r="C142" s="170" t="s">
        <v>270</v>
      </c>
      <c r="D142" s="170" t="s">
        <v>125</v>
      </c>
      <c r="E142" s="171" t="s">
        <v>271</v>
      </c>
      <c r="F142" s="172" t="s">
        <v>272</v>
      </c>
      <c r="G142" s="173" t="s">
        <v>170</v>
      </c>
      <c r="H142" s="363">
        <v>138</v>
      </c>
      <c r="I142" s="174"/>
      <c r="J142" s="175">
        <f>ROUND(I142*H142,2)</f>
        <v>0</v>
      </c>
      <c r="K142" s="172" t="s">
        <v>129</v>
      </c>
      <c r="L142" s="40"/>
      <c r="M142" s="176" t="s">
        <v>5</v>
      </c>
      <c r="N142" s="177" t="s">
        <v>42</v>
      </c>
      <c r="O142" s="41"/>
      <c r="P142" s="178">
        <f>O142*H142</f>
        <v>0</v>
      </c>
      <c r="Q142" s="178">
        <v>0</v>
      </c>
      <c r="R142" s="178">
        <f>Q142*H142</f>
        <v>0</v>
      </c>
      <c r="S142" s="178">
        <v>0</v>
      </c>
      <c r="T142" s="179">
        <f>S142*H142</f>
        <v>0</v>
      </c>
      <c r="AR142" s="23" t="s">
        <v>130</v>
      </c>
      <c r="AT142" s="23" t="s">
        <v>125</v>
      </c>
      <c r="AU142" s="23" t="s">
        <v>80</v>
      </c>
      <c r="AY142" s="23" t="s">
        <v>122</v>
      </c>
      <c r="BE142" s="180">
        <f>IF(N142="základní",J142,0)</f>
        <v>0</v>
      </c>
      <c r="BF142" s="180">
        <f>IF(N142="snížená",J142,0)</f>
        <v>0</v>
      </c>
      <c r="BG142" s="180">
        <f>IF(N142="zákl. přenesená",J142,0)</f>
        <v>0</v>
      </c>
      <c r="BH142" s="180">
        <f>IF(N142="sníž. přenesená",J142,0)</f>
        <v>0</v>
      </c>
      <c r="BI142" s="180">
        <f>IF(N142="nulová",J142,0)</f>
        <v>0</v>
      </c>
      <c r="BJ142" s="23" t="s">
        <v>78</v>
      </c>
      <c r="BK142" s="180">
        <f>ROUND(I142*H142,2)</f>
        <v>0</v>
      </c>
      <c r="BL142" s="23" t="s">
        <v>130</v>
      </c>
      <c r="BM142" s="23" t="s">
        <v>273</v>
      </c>
    </row>
    <row r="143" spans="2:65" s="11" customFormat="1">
      <c r="B143" s="185"/>
      <c r="D143" s="186" t="s">
        <v>134</v>
      </c>
      <c r="E143" s="187" t="s">
        <v>5</v>
      </c>
      <c r="F143" s="188" t="s">
        <v>274</v>
      </c>
      <c r="H143" s="365">
        <v>138</v>
      </c>
      <c r="I143" s="189"/>
      <c r="L143" s="185"/>
      <c r="M143" s="190"/>
      <c r="N143" s="191"/>
      <c r="O143" s="191"/>
      <c r="P143" s="191"/>
      <c r="Q143" s="191"/>
      <c r="R143" s="191"/>
      <c r="S143" s="191"/>
      <c r="T143" s="192"/>
      <c r="AT143" s="193" t="s">
        <v>134</v>
      </c>
      <c r="AU143" s="193" t="s">
        <v>80</v>
      </c>
      <c r="AV143" s="11" t="s">
        <v>80</v>
      </c>
      <c r="AW143" s="11" t="s">
        <v>34</v>
      </c>
      <c r="AX143" s="11" t="s">
        <v>78</v>
      </c>
      <c r="AY143" s="193" t="s">
        <v>122</v>
      </c>
    </row>
    <row r="144" spans="2:65" s="1" customFormat="1" ht="31.5" customHeight="1">
      <c r="B144" s="169"/>
      <c r="C144" s="170" t="s">
        <v>275</v>
      </c>
      <c r="D144" s="170" t="s">
        <v>125</v>
      </c>
      <c r="E144" s="171" t="s">
        <v>276</v>
      </c>
      <c r="F144" s="172" t="s">
        <v>277</v>
      </c>
      <c r="G144" s="173" t="s">
        <v>151</v>
      </c>
      <c r="H144" s="363">
        <v>0.05</v>
      </c>
      <c r="I144" s="174"/>
      <c r="J144" s="175">
        <f>ROUND(I144*H144,2)</f>
        <v>0</v>
      </c>
      <c r="K144" s="172" t="s">
        <v>129</v>
      </c>
      <c r="L144" s="40"/>
      <c r="M144" s="176" t="s">
        <v>5</v>
      </c>
      <c r="N144" s="177" t="s">
        <v>42</v>
      </c>
      <c r="O144" s="41"/>
      <c r="P144" s="178">
        <f>O144*H144</f>
        <v>0</v>
      </c>
      <c r="Q144" s="178">
        <v>0</v>
      </c>
      <c r="R144" s="178">
        <f>Q144*H144</f>
        <v>0</v>
      </c>
      <c r="S144" s="178">
        <v>0</v>
      </c>
      <c r="T144" s="179">
        <f>S144*H144</f>
        <v>0</v>
      </c>
      <c r="AR144" s="23" t="s">
        <v>130</v>
      </c>
      <c r="AT144" s="23" t="s">
        <v>125</v>
      </c>
      <c r="AU144" s="23" t="s">
        <v>80</v>
      </c>
      <c r="AY144" s="23" t="s">
        <v>122</v>
      </c>
      <c r="BE144" s="180">
        <f>IF(N144="základní",J144,0)</f>
        <v>0</v>
      </c>
      <c r="BF144" s="180">
        <f>IF(N144="snížená",J144,0)</f>
        <v>0</v>
      </c>
      <c r="BG144" s="180">
        <f>IF(N144="zákl. přenesená",J144,0)</f>
        <v>0</v>
      </c>
      <c r="BH144" s="180">
        <f>IF(N144="sníž. přenesená",J144,0)</f>
        <v>0</v>
      </c>
      <c r="BI144" s="180">
        <f>IF(N144="nulová",J144,0)</f>
        <v>0</v>
      </c>
      <c r="BJ144" s="23" t="s">
        <v>78</v>
      </c>
      <c r="BK144" s="180">
        <f>ROUND(I144*H144,2)</f>
        <v>0</v>
      </c>
      <c r="BL144" s="23" t="s">
        <v>130</v>
      </c>
      <c r="BM144" s="23" t="s">
        <v>278</v>
      </c>
    </row>
    <row r="145" spans="2:65" s="1" customFormat="1" ht="31.5" customHeight="1">
      <c r="B145" s="169"/>
      <c r="C145" s="170" t="s">
        <v>279</v>
      </c>
      <c r="D145" s="170" t="s">
        <v>125</v>
      </c>
      <c r="E145" s="171" t="s">
        <v>280</v>
      </c>
      <c r="F145" s="172" t="s">
        <v>281</v>
      </c>
      <c r="G145" s="173" t="s">
        <v>151</v>
      </c>
      <c r="H145" s="363">
        <v>0.12</v>
      </c>
      <c r="I145" s="174"/>
      <c r="J145" s="175">
        <f>ROUND(I145*H145,2)</f>
        <v>0</v>
      </c>
      <c r="K145" s="172" t="s">
        <v>129</v>
      </c>
      <c r="L145" s="40"/>
      <c r="M145" s="176" t="s">
        <v>5</v>
      </c>
      <c r="N145" s="177" t="s">
        <v>42</v>
      </c>
      <c r="O145" s="41"/>
      <c r="P145" s="178">
        <f>O145*H145</f>
        <v>0</v>
      </c>
      <c r="Q145" s="178">
        <v>0</v>
      </c>
      <c r="R145" s="178">
        <f>Q145*H145</f>
        <v>0</v>
      </c>
      <c r="S145" s="178">
        <v>0</v>
      </c>
      <c r="T145" s="179">
        <f>S145*H145</f>
        <v>0</v>
      </c>
      <c r="AR145" s="23" t="s">
        <v>130</v>
      </c>
      <c r="AT145" s="23" t="s">
        <v>125</v>
      </c>
      <c r="AU145" s="23" t="s">
        <v>80</v>
      </c>
      <c r="AY145" s="23" t="s">
        <v>122</v>
      </c>
      <c r="BE145" s="180">
        <f>IF(N145="základní",J145,0)</f>
        <v>0</v>
      </c>
      <c r="BF145" s="180">
        <f>IF(N145="snížená",J145,0)</f>
        <v>0</v>
      </c>
      <c r="BG145" s="180">
        <f>IF(N145="zákl. přenesená",J145,0)</f>
        <v>0</v>
      </c>
      <c r="BH145" s="180">
        <f>IF(N145="sníž. přenesená",J145,0)</f>
        <v>0</v>
      </c>
      <c r="BI145" s="180">
        <f>IF(N145="nulová",J145,0)</f>
        <v>0</v>
      </c>
      <c r="BJ145" s="23" t="s">
        <v>78</v>
      </c>
      <c r="BK145" s="180">
        <f>ROUND(I145*H145,2)</f>
        <v>0</v>
      </c>
      <c r="BL145" s="23" t="s">
        <v>130</v>
      </c>
      <c r="BM145" s="23" t="s">
        <v>282</v>
      </c>
    </row>
    <row r="146" spans="2:65" s="1" customFormat="1" ht="121.5">
      <c r="B146" s="40"/>
      <c r="D146" s="181" t="s">
        <v>146</v>
      </c>
      <c r="F146" s="182" t="s">
        <v>206</v>
      </c>
      <c r="H146" s="364"/>
      <c r="I146" s="183"/>
      <c r="L146" s="40"/>
      <c r="M146" s="184"/>
      <c r="N146" s="41"/>
      <c r="O146" s="41"/>
      <c r="P146" s="41"/>
      <c r="Q146" s="41"/>
      <c r="R146" s="41"/>
      <c r="S146" s="41"/>
      <c r="T146" s="69"/>
      <c r="AT146" s="23" t="s">
        <v>146</v>
      </c>
      <c r="AU146" s="23" t="s">
        <v>80</v>
      </c>
    </row>
    <row r="147" spans="2:65" s="10" customFormat="1" ht="29.85" customHeight="1">
      <c r="B147" s="155"/>
      <c r="D147" s="166" t="s">
        <v>70</v>
      </c>
      <c r="E147" s="167" t="s">
        <v>283</v>
      </c>
      <c r="F147" s="167" t="s">
        <v>284</v>
      </c>
      <c r="H147" s="367"/>
      <c r="I147" s="158"/>
      <c r="J147" s="168">
        <f>BK147</f>
        <v>0</v>
      </c>
      <c r="L147" s="155"/>
      <c r="M147" s="160"/>
      <c r="N147" s="161"/>
      <c r="O147" s="161"/>
      <c r="P147" s="162">
        <f>SUM(P148:P170)</f>
        <v>0</v>
      </c>
      <c r="Q147" s="161"/>
      <c r="R147" s="162">
        <f>SUM(R148:R170)</f>
        <v>2.6960000000000005E-2</v>
      </c>
      <c r="S147" s="161"/>
      <c r="T147" s="163">
        <f>SUM(T148:T170)</f>
        <v>7.1999999999999998E-3</v>
      </c>
      <c r="AR147" s="156" t="s">
        <v>80</v>
      </c>
      <c r="AT147" s="164" t="s">
        <v>70</v>
      </c>
      <c r="AU147" s="164" t="s">
        <v>78</v>
      </c>
      <c r="AY147" s="156" t="s">
        <v>122</v>
      </c>
      <c r="BK147" s="165">
        <f>SUM(BK148:BK170)</f>
        <v>0</v>
      </c>
    </row>
    <row r="148" spans="2:65" s="1" customFormat="1" ht="22.5" customHeight="1">
      <c r="B148" s="169"/>
      <c r="C148" s="170" t="s">
        <v>139</v>
      </c>
      <c r="D148" s="170" t="s">
        <v>125</v>
      </c>
      <c r="E148" s="171" t="s">
        <v>285</v>
      </c>
      <c r="F148" s="172" t="s">
        <v>286</v>
      </c>
      <c r="G148" s="173" t="s">
        <v>211</v>
      </c>
      <c r="H148" s="363">
        <v>2</v>
      </c>
      <c r="I148" s="174"/>
      <c r="J148" s="175">
        <f>ROUND(I148*H148,2)</f>
        <v>0</v>
      </c>
      <c r="K148" s="172" t="s">
        <v>129</v>
      </c>
      <c r="L148" s="40"/>
      <c r="M148" s="176" t="s">
        <v>5</v>
      </c>
      <c r="N148" s="177" t="s">
        <v>42</v>
      </c>
      <c r="O148" s="41"/>
      <c r="P148" s="178">
        <f>O148*H148</f>
        <v>0</v>
      </c>
      <c r="Q148" s="178">
        <v>3.0400000000000002E-3</v>
      </c>
      <c r="R148" s="178">
        <f>Q148*H148</f>
        <v>6.0800000000000003E-3</v>
      </c>
      <c r="S148" s="178">
        <v>0</v>
      </c>
      <c r="T148" s="179">
        <f>S148*H148</f>
        <v>0</v>
      </c>
      <c r="AR148" s="23" t="s">
        <v>130</v>
      </c>
      <c r="AT148" s="23" t="s">
        <v>125</v>
      </c>
      <c r="AU148" s="23" t="s">
        <v>80</v>
      </c>
      <c r="AY148" s="23" t="s">
        <v>122</v>
      </c>
      <c r="BE148" s="180">
        <f>IF(N148="základní",J148,0)</f>
        <v>0</v>
      </c>
      <c r="BF148" s="180">
        <f>IF(N148="snížená",J148,0)</f>
        <v>0</v>
      </c>
      <c r="BG148" s="180">
        <f>IF(N148="zákl. přenesená",J148,0)</f>
        <v>0</v>
      </c>
      <c r="BH148" s="180">
        <f>IF(N148="sníž. přenesená",J148,0)</f>
        <v>0</v>
      </c>
      <c r="BI148" s="180">
        <f>IF(N148="nulová",J148,0)</f>
        <v>0</v>
      </c>
      <c r="BJ148" s="23" t="s">
        <v>78</v>
      </c>
      <c r="BK148" s="180">
        <f>ROUND(I148*H148,2)</f>
        <v>0</v>
      </c>
      <c r="BL148" s="23" t="s">
        <v>130</v>
      </c>
      <c r="BM148" s="23" t="s">
        <v>287</v>
      </c>
    </row>
    <row r="149" spans="2:65" s="1" customFormat="1" ht="22.5" customHeight="1">
      <c r="B149" s="169"/>
      <c r="C149" s="170" t="s">
        <v>288</v>
      </c>
      <c r="D149" s="170" t="s">
        <v>125</v>
      </c>
      <c r="E149" s="171" t="s">
        <v>289</v>
      </c>
      <c r="F149" s="172" t="s">
        <v>290</v>
      </c>
      <c r="G149" s="173" t="s">
        <v>194</v>
      </c>
      <c r="H149" s="363">
        <v>16</v>
      </c>
      <c r="I149" s="174"/>
      <c r="J149" s="175">
        <f>ROUND(I149*H149,2)</f>
        <v>0</v>
      </c>
      <c r="K149" s="172" t="s">
        <v>129</v>
      </c>
      <c r="L149" s="40"/>
      <c r="M149" s="176" t="s">
        <v>5</v>
      </c>
      <c r="N149" s="177" t="s">
        <v>42</v>
      </c>
      <c r="O149" s="41"/>
      <c r="P149" s="178">
        <f>O149*H149</f>
        <v>0</v>
      </c>
      <c r="Q149" s="178">
        <v>9.0000000000000006E-5</v>
      </c>
      <c r="R149" s="178">
        <f>Q149*H149</f>
        <v>1.4400000000000001E-3</v>
      </c>
      <c r="S149" s="178">
        <v>4.4999999999999999E-4</v>
      </c>
      <c r="T149" s="179">
        <f>S149*H149</f>
        <v>7.1999999999999998E-3</v>
      </c>
      <c r="AR149" s="23" t="s">
        <v>130</v>
      </c>
      <c r="AT149" s="23" t="s">
        <v>125</v>
      </c>
      <c r="AU149" s="23" t="s">
        <v>80</v>
      </c>
      <c r="AY149" s="23" t="s">
        <v>122</v>
      </c>
      <c r="BE149" s="180">
        <f>IF(N149="základní",J149,0)</f>
        <v>0</v>
      </c>
      <c r="BF149" s="180">
        <f>IF(N149="snížená",J149,0)</f>
        <v>0</v>
      </c>
      <c r="BG149" s="180">
        <f>IF(N149="zákl. přenesená",J149,0)</f>
        <v>0</v>
      </c>
      <c r="BH149" s="180">
        <f>IF(N149="sníž. přenesená",J149,0)</f>
        <v>0</v>
      </c>
      <c r="BI149" s="180">
        <f>IF(N149="nulová",J149,0)</f>
        <v>0</v>
      </c>
      <c r="BJ149" s="23" t="s">
        <v>78</v>
      </c>
      <c r="BK149" s="180">
        <f>ROUND(I149*H149,2)</f>
        <v>0</v>
      </c>
      <c r="BL149" s="23" t="s">
        <v>130</v>
      </c>
      <c r="BM149" s="23" t="s">
        <v>291</v>
      </c>
    </row>
    <row r="150" spans="2:65" s="1" customFormat="1" ht="22.5" customHeight="1">
      <c r="B150" s="169"/>
      <c r="C150" s="170" t="s">
        <v>292</v>
      </c>
      <c r="D150" s="170" t="s">
        <v>125</v>
      </c>
      <c r="E150" s="171" t="s">
        <v>293</v>
      </c>
      <c r="F150" s="172" t="s">
        <v>294</v>
      </c>
      <c r="G150" s="173" t="s">
        <v>194</v>
      </c>
      <c r="H150" s="363">
        <v>1</v>
      </c>
      <c r="I150" s="174"/>
      <c r="J150" s="175">
        <f>ROUND(I150*H150,2)</f>
        <v>0</v>
      </c>
      <c r="K150" s="172" t="s">
        <v>129</v>
      </c>
      <c r="L150" s="40"/>
      <c r="M150" s="176" t="s">
        <v>5</v>
      </c>
      <c r="N150" s="177" t="s">
        <v>42</v>
      </c>
      <c r="O150" s="41"/>
      <c r="P150" s="178">
        <f>O150*H150</f>
        <v>0</v>
      </c>
      <c r="Q150" s="178">
        <v>1.2E-4</v>
      </c>
      <c r="R150" s="178">
        <f>Q150*H150</f>
        <v>1.2E-4</v>
      </c>
      <c r="S150" s="178">
        <v>0</v>
      </c>
      <c r="T150" s="179">
        <f>S150*H150</f>
        <v>0</v>
      </c>
      <c r="AR150" s="23" t="s">
        <v>130</v>
      </c>
      <c r="AT150" s="23" t="s">
        <v>125</v>
      </c>
      <c r="AU150" s="23" t="s">
        <v>80</v>
      </c>
      <c r="AY150" s="23" t="s">
        <v>122</v>
      </c>
      <c r="BE150" s="180">
        <f>IF(N150="základní",J150,0)</f>
        <v>0</v>
      </c>
      <c r="BF150" s="180">
        <f>IF(N150="snížená",J150,0)</f>
        <v>0</v>
      </c>
      <c r="BG150" s="180">
        <f>IF(N150="zákl. přenesená",J150,0)</f>
        <v>0</v>
      </c>
      <c r="BH150" s="180">
        <f>IF(N150="sníž. přenesená",J150,0)</f>
        <v>0</v>
      </c>
      <c r="BI150" s="180">
        <f>IF(N150="nulová",J150,0)</f>
        <v>0</v>
      </c>
      <c r="BJ150" s="23" t="s">
        <v>78</v>
      </c>
      <c r="BK150" s="180">
        <f>ROUND(I150*H150,2)</f>
        <v>0</v>
      </c>
      <c r="BL150" s="23" t="s">
        <v>130</v>
      </c>
      <c r="BM150" s="23" t="s">
        <v>295</v>
      </c>
    </row>
    <row r="151" spans="2:65" s="1" customFormat="1" ht="27">
      <c r="B151" s="40"/>
      <c r="D151" s="186" t="s">
        <v>132</v>
      </c>
      <c r="F151" s="194" t="s">
        <v>296</v>
      </c>
      <c r="H151" s="364"/>
      <c r="I151" s="183"/>
      <c r="L151" s="40"/>
      <c r="M151" s="184"/>
      <c r="N151" s="41"/>
      <c r="O151" s="41"/>
      <c r="P151" s="41"/>
      <c r="Q151" s="41"/>
      <c r="R151" s="41"/>
      <c r="S151" s="41"/>
      <c r="T151" s="69"/>
      <c r="AT151" s="23" t="s">
        <v>132</v>
      </c>
      <c r="AU151" s="23" t="s">
        <v>80</v>
      </c>
    </row>
    <row r="152" spans="2:65" s="1" customFormat="1" ht="22.5" customHeight="1">
      <c r="B152" s="169"/>
      <c r="C152" s="170" t="s">
        <v>297</v>
      </c>
      <c r="D152" s="170" t="s">
        <v>125</v>
      </c>
      <c r="E152" s="171" t="s">
        <v>298</v>
      </c>
      <c r="F152" s="172" t="s">
        <v>299</v>
      </c>
      <c r="G152" s="173" t="s">
        <v>194</v>
      </c>
      <c r="H152" s="363">
        <v>1</v>
      </c>
      <c r="I152" s="174"/>
      <c r="J152" s="175">
        <f>ROUND(I152*H152,2)</f>
        <v>0</v>
      </c>
      <c r="K152" s="172" t="s">
        <v>129</v>
      </c>
      <c r="L152" s="40"/>
      <c r="M152" s="176" t="s">
        <v>5</v>
      </c>
      <c r="N152" s="177" t="s">
        <v>42</v>
      </c>
      <c r="O152" s="41"/>
      <c r="P152" s="178">
        <f>O152*H152</f>
        <v>0</v>
      </c>
      <c r="Q152" s="178">
        <v>2.3000000000000001E-4</v>
      </c>
      <c r="R152" s="178">
        <f>Q152*H152</f>
        <v>2.3000000000000001E-4</v>
      </c>
      <c r="S152" s="178">
        <v>0</v>
      </c>
      <c r="T152" s="179">
        <f>S152*H152</f>
        <v>0</v>
      </c>
      <c r="AR152" s="23" t="s">
        <v>130</v>
      </c>
      <c r="AT152" s="23" t="s">
        <v>125</v>
      </c>
      <c r="AU152" s="23" t="s">
        <v>80</v>
      </c>
      <c r="AY152" s="23" t="s">
        <v>122</v>
      </c>
      <c r="BE152" s="180">
        <f>IF(N152="základní",J152,0)</f>
        <v>0</v>
      </c>
      <c r="BF152" s="180">
        <f>IF(N152="snížená",J152,0)</f>
        <v>0</v>
      </c>
      <c r="BG152" s="180">
        <f>IF(N152="zákl. přenesená",J152,0)</f>
        <v>0</v>
      </c>
      <c r="BH152" s="180">
        <f>IF(N152="sníž. přenesená",J152,0)</f>
        <v>0</v>
      </c>
      <c r="BI152" s="180">
        <f>IF(N152="nulová",J152,0)</f>
        <v>0</v>
      </c>
      <c r="BJ152" s="23" t="s">
        <v>78</v>
      </c>
      <c r="BK152" s="180">
        <f>ROUND(I152*H152,2)</f>
        <v>0</v>
      </c>
      <c r="BL152" s="23" t="s">
        <v>130</v>
      </c>
      <c r="BM152" s="23" t="s">
        <v>300</v>
      </c>
    </row>
    <row r="153" spans="2:65" s="1" customFormat="1" ht="31.5" customHeight="1">
      <c r="B153" s="169"/>
      <c r="C153" s="170" t="s">
        <v>301</v>
      </c>
      <c r="D153" s="170" t="s">
        <v>125</v>
      </c>
      <c r="E153" s="171" t="s">
        <v>302</v>
      </c>
      <c r="F153" s="172" t="s">
        <v>303</v>
      </c>
      <c r="G153" s="173" t="s">
        <v>194</v>
      </c>
      <c r="H153" s="363">
        <v>8</v>
      </c>
      <c r="I153" s="174"/>
      <c r="J153" s="175">
        <f>ROUND(I153*H153,2)</f>
        <v>0</v>
      </c>
      <c r="K153" s="172" t="s">
        <v>129</v>
      </c>
      <c r="L153" s="40"/>
      <c r="M153" s="176" t="s">
        <v>5</v>
      </c>
      <c r="N153" s="177" t="s">
        <v>42</v>
      </c>
      <c r="O153" s="41"/>
      <c r="P153" s="178">
        <f>O153*H153</f>
        <v>0</v>
      </c>
      <c r="Q153" s="178">
        <v>1.3999999999999999E-4</v>
      </c>
      <c r="R153" s="178">
        <f>Q153*H153</f>
        <v>1.1199999999999999E-3</v>
      </c>
      <c r="S153" s="178">
        <v>0</v>
      </c>
      <c r="T153" s="179">
        <f>S153*H153</f>
        <v>0</v>
      </c>
      <c r="AR153" s="23" t="s">
        <v>130</v>
      </c>
      <c r="AT153" s="23" t="s">
        <v>125</v>
      </c>
      <c r="AU153" s="23" t="s">
        <v>80</v>
      </c>
      <c r="AY153" s="23" t="s">
        <v>122</v>
      </c>
      <c r="BE153" s="180">
        <f>IF(N153="základní",J153,0)</f>
        <v>0</v>
      </c>
      <c r="BF153" s="180">
        <f>IF(N153="snížená",J153,0)</f>
        <v>0</v>
      </c>
      <c r="BG153" s="180">
        <f>IF(N153="zákl. přenesená",J153,0)</f>
        <v>0</v>
      </c>
      <c r="BH153" s="180">
        <f>IF(N153="sníž. přenesená",J153,0)</f>
        <v>0</v>
      </c>
      <c r="BI153" s="180">
        <f>IF(N153="nulová",J153,0)</f>
        <v>0</v>
      </c>
      <c r="BJ153" s="23" t="s">
        <v>78</v>
      </c>
      <c r="BK153" s="180">
        <f>ROUND(I153*H153,2)</f>
        <v>0</v>
      </c>
      <c r="BL153" s="23" t="s">
        <v>130</v>
      </c>
      <c r="BM153" s="23" t="s">
        <v>304</v>
      </c>
    </row>
    <row r="154" spans="2:65" s="1" customFormat="1" ht="40.5">
      <c r="B154" s="40"/>
      <c r="D154" s="181" t="s">
        <v>146</v>
      </c>
      <c r="F154" s="182" t="s">
        <v>305</v>
      </c>
      <c r="H154" s="364"/>
      <c r="I154" s="183"/>
      <c r="L154" s="40"/>
      <c r="M154" s="184"/>
      <c r="N154" s="41"/>
      <c r="O154" s="41"/>
      <c r="P154" s="41"/>
      <c r="Q154" s="41"/>
      <c r="R154" s="41"/>
      <c r="S154" s="41"/>
      <c r="T154" s="69"/>
      <c r="AT154" s="23" t="s">
        <v>146</v>
      </c>
      <c r="AU154" s="23" t="s">
        <v>80</v>
      </c>
    </row>
    <row r="155" spans="2:65" s="1" customFormat="1" ht="40.5">
      <c r="B155" s="40"/>
      <c r="D155" s="186" t="s">
        <v>132</v>
      </c>
      <c r="F155" s="194" t="s">
        <v>306</v>
      </c>
      <c r="H155" s="364"/>
      <c r="I155" s="183"/>
      <c r="L155" s="40"/>
      <c r="M155" s="184"/>
      <c r="N155" s="41"/>
      <c r="O155" s="41"/>
      <c r="P155" s="41"/>
      <c r="Q155" s="41"/>
      <c r="R155" s="41"/>
      <c r="S155" s="41"/>
      <c r="T155" s="69"/>
      <c r="AT155" s="23" t="s">
        <v>132</v>
      </c>
      <c r="AU155" s="23" t="s">
        <v>80</v>
      </c>
    </row>
    <row r="156" spans="2:65" s="1" customFormat="1" ht="22.5" customHeight="1">
      <c r="B156" s="169"/>
      <c r="C156" s="170" t="s">
        <v>307</v>
      </c>
      <c r="D156" s="170" t="s">
        <v>125</v>
      </c>
      <c r="E156" s="171" t="s">
        <v>308</v>
      </c>
      <c r="F156" s="172" t="s">
        <v>309</v>
      </c>
      <c r="G156" s="173" t="s">
        <v>194</v>
      </c>
      <c r="H156" s="363">
        <v>1</v>
      </c>
      <c r="I156" s="174"/>
      <c r="J156" s="175">
        <f t="shared" ref="J156:J165" si="10">ROUND(I156*H156,2)</f>
        <v>0</v>
      </c>
      <c r="K156" s="172" t="s">
        <v>129</v>
      </c>
      <c r="L156" s="40"/>
      <c r="M156" s="176" t="s">
        <v>5</v>
      </c>
      <c r="N156" s="177" t="s">
        <v>42</v>
      </c>
      <c r="O156" s="41"/>
      <c r="P156" s="178">
        <f t="shared" ref="P156:P165" si="11">O156*H156</f>
        <v>0</v>
      </c>
      <c r="Q156" s="178">
        <v>1.1E-4</v>
      </c>
      <c r="R156" s="178">
        <f t="shared" ref="R156:R165" si="12">Q156*H156</f>
        <v>1.1E-4</v>
      </c>
      <c r="S156" s="178">
        <v>0</v>
      </c>
      <c r="T156" s="179">
        <f t="shared" ref="T156:T165" si="13">S156*H156</f>
        <v>0</v>
      </c>
      <c r="AR156" s="23" t="s">
        <v>130</v>
      </c>
      <c r="AT156" s="23" t="s">
        <v>125</v>
      </c>
      <c r="AU156" s="23" t="s">
        <v>80</v>
      </c>
      <c r="AY156" s="23" t="s">
        <v>122</v>
      </c>
      <c r="BE156" s="180">
        <f t="shared" ref="BE156:BE165" si="14">IF(N156="základní",J156,0)</f>
        <v>0</v>
      </c>
      <c r="BF156" s="180">
        <f t="shared" ref="BF156:BF165" si="15">IF(N156="snížená",J156,0)</f>
        <v>0</v>
      </c>
      <c r="BG156" s="180">
        <f t="shared" ref="BG156:BG165" si="16">IF(N156="zákl. přenesená",J156,0)</f>
        <v>0</v>
      </c>
      <c r="BH156" s="180">
        <f t="shared" ref="BH156:BH165" si="17">IF(N156="sníž. přenesená",J156,0)</f>
        <v>0</v>
      </c>
      <c r="BI156" s="180">
        <f t="shared" ref="BI156:BI165" si="18">IF(N156="nulová",J156,0)</f>
        <v>0</v>
      </c>
      <c r="BJ156" s="23" t="s">
        <v>78</v>
      </c>
      <c r="BK156" s="180">
        <f t="shared" ref="BK156:BK165" si="19">ROUND(I156*H156,2)</f>
        <v>0</v>
      </c>
      <c r="BL156" s="23" t="s">
        <v>130</v>
      </c>
      <c r="BM156" s="23" t="s">
        <v>310</v>
      </c>
    </row>
    <row r="157" spans="2:65" s="1" customFormat="1" ht="22.5" customHeight="1">
      <c r="B157" s="169"/>
      <c r="C157" s="170" t="s">
        <v>311</v>
      </c>
      <c r="D157" s="170" t="s">
        <v>125</v>
      </c>
      <c r="E157" s="171" t="s">
        <v>312</v>
      </c>
      <c r="F157" s="172" t="s">
        <v>313</v>
      </c>
      <c r="G157" s="173" t="s">
        <v>194</v>
      </c>
      <c r="H157" s="363">
        <v>1</v>
      </c>
      <c r="I157" s="174"/>
      <c r="J157" s="175">
        <f t="shared" si="10"/>
        <v>0</v>
      </c>
      <c r="K157" s="172" t="s">
        <v>129</v>
      </c>
      <c r="L157" s="40"/>
      <c r="M157" s="176" t="s">
        <v>5</v>
      </c>
      <c r="N157" s="177" t="s">
        <v>42</v>
      </c>
      <c r="O157" s="41"/>
      <c r="P157" s="178">
        <f t="shared" si="11"/>
        <v>0</v>
      </c>
      <c r="Q157" s="178">
        <v>1.8000000000000001E-4</v>
      </c>
      <c r="R157" s="178">
        <f t="shared" si="12"/>
        <v>1.8000000000000001E-4</v>
      </c>
      <c r="S157" s="178">
        <v>0</v>
      </c>
      <c r="T157" s="179">
        <f t="shared" si="13"/>
        <v>0</v>
      </c>
      <c r="AR157" s="23" t="s">
        <v>130</v>
      </c>
      <c r="AT157" s="23" t="s">
        <v>125</v>
      </c>
      <c r="AU157" s="23" t="s">
        <v>80</v>
      </c>
      <c r="AY157" s="23" t="s">
        <v>122</v>
      </c>
      <c r="BE157" s="180">
        <f t="shared" si="14"/>
        <v>0</v>
      </c>
      <c r="BF157" s="180">
        <f t="shared" si="15"/>
        <v>0</v>
      </c>
      <c r="BG157" s="180">
        <f t="shared" si="16"/>
        <v>0</v>
      </c>
      <c r="BH157" s="180">
        <f t="shared" si="17"/>
        <v>0</v>
      </c>
      <c r="BI157" s="180">
        <f t="shared" si="18"/>
        <v>0</v>
      </c>
      <c r="BJ157" s="23" t="s">
        <v>78</v>
      </c>
      <c r="BK157" s="180">
        <f t="shared" si="19"/>
        <v>0</v>
      </c>
      <c r="BL157" s="23" t="s">
        <v>130</v>
      </c>
      <c r="BM157" s="23" t="s">
        <v>314</v>
      </c>
    </row>
    <row r="158" spans="2:65" s="1" customFormat="1" ht="31.5" customHeight="1">
      <c r="B158" s="169"/>
      <c r="C158" s="170" t="s">
        <v>315</v>
      </c>
      <c r="D158" s="170" t="s">
        <v>125</v>
      </c>
      <c r="E158" s="171" t="s">
        <v>316</v>
      </c>
      <c r="F158" s="172" t="s">
        <v>317</v>
      </c>
      <c r="G158" s="173" t="s">
        <v>194</v>
      </c>
      <c r="H158" s="363">
        <v>8</v>
      </c>
      <c r="I158" s="174"/>
      <c r="J158" s="175">
        <f t="shared" si="10"/>
        <v>0</v>
      </c>
      <c r="K158" s="172" t="s">
        <v>129</v>
      </c>
      <c r="L158" s="40"/>
      <c r="M158" s="176" t="s">
        <v>5</v>
      </c>
      <c r="N158" s="177" t="s">
        <v>42</v>
      </c>
      <c r="O158" s="41"/>
      <c r="P158" s="178">
        <f t="shared" si="11"/>
        <v>0</v>
      </c>
      <c r="Q158" s="178">
        <v>7.1000000000000002E-4</v>
      </c>
      <c r="R158" s="178">
        <f t="shared" si="12"/>
        <v>5.6800000000000002E-3</v>
      </c>
      <c r="S158" s="178">
        <v>0</v>
      </c>
      <c r="T158" s="179">
        <f t="shared" si="13"/>
        <v>0</v>
      </c>
      <c r="AR158" s="23" t="s">
        <v>130</v>
      </c>
      <c r="AT158" s="23" t="s">
        <v>125</v>
      </c>
      <c r="AU158" s="23" t="s">
        <v>80</v>
      </c>
      <c r="AY158" s="23" t="s">
        <v>122</v>
      </c>
      <c r="BE158" s="180">
        <f t="shared" si="14"/>
        <v>0</v>
      </c>
      <c r="BF158" s="180">
        <f t="shared" si="15"/>
        <v>0</v>
      </c>
      <c r="BG158" s="180">
        <f t="shared" si="16"/>
        <v>0</v>
      </c>
      <c r="BH158" s="180">
        <f t="shared" si="17"/>
        <v>0</v>
      </c>
      <c r="BI158" s="180">
        <f t="shared" si="18"/>
        <v>0</v>
      </c>
      <c r="BJ158" s="23" t="s">
        <v>78</v>
      </c>
      <c r="BK158" s="180">
        <f t="shared" si="19"/>
        <v>0</v>
      </c>
      <c r="BL158" s="23" t="s">
        <v>130</v>
      </c>
      <c r="BM158" s="23" t="s">
        <v>318</v>
      </c>
    </row>
    <row r="159" spans="2:65" s="1" customFormat="1" ht="22.5" customHeight="1">
      <c r="B159" s="169"/>
      <c r="C159" s="170" t="s">
        <v>319</v>
      </c>
      <c r="D159" s="170" t="s">
        <v>125</v>
      </c>
      <c r="E159" s="171" t="s">
        <v>320</v>
      </c>
      <c r="F159" s="172" t="s">
        <v>321</v>
      </c>
      <c r="G159" s="173" t="s">
        <v>194</v>
      </c>
      <c r="H159" s="363">
        <v>3</v>
      </c>
      <c r="I159" s="174"/>
      <c r="J159" s="175">
        <f t="shared" si="10"/>
        <v>0</v>
      </c>
      <c r="K159" s="172" t="s">
        <v>129</v>
      </c>
      <c r="L159" s="40"/>
      <c r="M159" s="176" t="s">
        <v>5</v>
      </c>
      <c r="N159" s="177" t="s">
        <v>42</v>
      </c>
      <c r="O159" s="41"/>
      <c r="P159" s="178">
        <f t="shared" si="11"/>
        <v>0</v>
      </c>
      <c r="Q159" s="178">
        <v>2.2000000000000001E-4</v>
      </c>
      <c r="R159" s="178">
        <f t="shared" si="12"/>
        <v>6.6E-4</v>
      </c>
      <c r="S159" s="178">
        <v>0</v>
      </c>
      <c r="T159" s="179">
        <f t="shared" si="13"/>
        <v>0</v>
      </c>
      <c r="AR159" s="23" t="s">
        <v>130</v>
      </c>
      <c r="AT159" s="23" t="s">
        <v>125</v>
      </c>
      <c r="AU159" s="23" t="s">
        <v>80</v>
      </c>
      <c r="AY159" s="23" t="s">
        <v>122</v>
      </c>
      <c r="BE159" s="180">
        <f t="shared" si="14"/>
        <v>0</v>
      </c>
      <c r="BF159" s="180">
        <f t="shared" si="15"/>
        <v>0</v>
      </c>
      <c r="BG159" s="180">
        <f t="shared" si="16"/>
        <v>0</v>
      </c>
      <c r="BH159" s="180">
        <f t="shared" si="17"/>
        <v>0</v>
      </c>
      <c r="BI159" s="180">
        <f t="shared" si="18"/>
        <v>0</v>
      </c>
      <c r="BJ159" s="23" t="s">
        <v>78</v>
      </c>
      <c r="BK159" s="180">
        <f t="shared" si="19"/>
        <v>0</v>
      </c>
      <c r="BL159" s="23" t="s">
        <v>130</v>
      </c>
      <c r="BM159" s="23" t="s">
        <v>322</v>
      </c>
    </row>
    <row r="160" spans="2:65" s="1" customFormat="1" ht="22.5" customHeight="1">
      <c r="B160" s="169"/>
      <c r="C160" s="170" t="s">
        <v>323</v>
      </c>
      <c r="D160" s="170" t="s">
        <v>125</v>
      </c>
      <c r="E160" s="171" t="s">
        <v>324</v>
      </c>
      <c r="F160" s="172" t="s">
        <v>325</v>
      </c>
      <c r="G160" s="173" t="s">
        <v>194</v>
      </c>
      <c r="H160" s="363">
        <v>2</v>
      </c>
      <c r="I160" s="174"/>
      <c r="J160" s="175">
        <f t="shared" si="10"/>
        <v>0</v>
      </c>
      <c r="K160" s="172" t="s">
        <v>129</v>
      </c>
      <c r="L160" s="40"/>
      <c r="M160" s="176" t="s">
        <v>5</v>
      </c>
      <c r="N160" s="177" t="s">
        <v>42</v>
      </c>
      <c r="O160" s="41"/>
      <c r="P160" s="178">
        <f t="shared" si="11"/>
        <v>0</v>
      </c>
      <c r="Q160" s="178">
        <v>3.3E-4</v>
      </c>
      <c r="R160" s="178">
        <f t="shared" si="12"/>
        <v>6.6E-4</v>
      </c>
      <c r="S160" s="178">
        <v>0</v>
      </c>
      <c r="T160" s="179">
        <f t="shared" si="13"/>
        <v>0</v>
      </c>
      <c r="AR160" s="23" t="s">
        <v>130</v>
      </c>
      <c r="AT160" s="23" t="s">
        <v>125</v>
      </c>
      <c r="AU160" s="23" t="s">
        <v>80</v>
      </c>
      <c r="AY160" s="23" t="s">
        <v>122</v>
      </c>
      <c r="BE160" s="180">
        <f t="shared" si="14"/>
        <v>0</v>
      </c>
      <c r="BF160" s="180">
        <f t="shared" si="15"/>
        <v>0</v>
      </c>
      <c r="BG160" s="180">
        <f t="shared" si="16"/>
        <v>0</v>
      </c>
      <c r="BH160" s="180">
        <f t="shared" si="17"/>
        <v>0</v>
      </c>
      <c r="BI160" s="180">
        <f t="shared" si="18"/>
        <v>0</v>
      </c>
      <c r="BJ160" s="23" t="s">
        <v>78</v>
      </c>
      <c r="BK160" s="180">
        <f t="shared" si="19"/>
        <v>0</v>
      </c>
      <c r="BL160" s="23" t="s">
        <v>130</v>
      </c>
      <c r="BM160" s="23" t="s">
        <v>326</v>
      </c>
    </row>
    <row r="161" spans="2:65" s="1" customFormat="1" ht="22.5" customHeight="1">
      <c r="B161" s="169"/>
      <c r="C161" s="170" t="s">
        <v>327</v>
      </c>
      <c r="D161" s="170" t="s">
        <v>125</v>
      </c>
      <c r="E161" s="171" t="s">
        <v>328</v>
      </c>
      <c r="F161" s="172" t="s">
        <v>329</v>
      </c>
      <c r="G161" s="173" t="s">
        <v>194</v>
      </c>
      <c r="H161" s="363">
        <v>4</v>
      </c>
      <c r="I161" s="174"/>
      <c r="J161" s="175">
        <f t="shared" si="10"/>
        <v>0</v>
      </c>
      <c r="K161" s="172" t="s">
        <v>129</v>
      </c>
      <c r="L161" s="40"/>
      <c r="M161" s="176" t="s">
        <v>5</v>
      </c>
      <c r="N161" s="177" t="s">
        <v>42</v>
      </c>
      <c r="O161" s="41"/>
      <c r="P161" s="178">
        <f t="shared" si="11"/>
        <v>0</v>
      </c>
      <c r="Q161" s="178">
        <v>3.4000000000000002E-4</v>
      </c>
      <c r="R161" s="178">
        <f t="shared" si="12"/>
        <v>1.3600000000000001E-3</v>
      </c>
      <c r="S161" s="178">
        <v>0</v>
      </c>
      <c r="T161" s="179">
        <f t="shared" si="13"/>
        <v>0</v>
      </c>
      <c r="AR161" s="23" t="s">
        <v>130</v>
      </c>
      <c r="AT161" s="23" t="s">
        <v>125</v>
      </c>
      <c r="AU161" s="23" t="s">
        <v>80</v>
      </c>
      <c r="AY161" s="23" t="s">
        <v>122</v>
      </c>
      <c r="BE161" s="180">
        <f t="shared" si="14"/>
        <v>0</v>
      </c>
      <c r="BF161" s="180">
        <f t="shared" si="15"/>
        <v>0</v>
      </c>
      <c r="BG161" s="180">
        <f t="shared" si="16"/>
        <v>0</v>
      </c>
      <c r="BH161" s="180">
        <f t="shared" si="17"/>
        <v>0</v>
      </c>
      <c r="BI161" s="180">
        <f t="shared" si="18"/>
        <v>0</v>
      </c>
      <c r="BJ161" s="23" t="s">
        <v>78</v>
      </c>
      <c r="BK161" s="180">
        <f t="shared" si="19"/>
        <v>0</v>
      </c>
      <c r="BL161" s="23" t="s">
        <v>130</v>
      </c>
      <c r="BM161" s="23" t="s">
        <v>330</v>
      </c>
    </row>
    <row r="162" spans="2:65" s="1" customFormat="1" ht="22.5" customHeight="1">
      <c r="B162" s="169"/>
      <c r="C162" s="170" t="s">
        <v>331</v>
      </c>
      <c r="D162" s="170" t="s">
        <v>125</v>
      </c>
      <c r="E162" s="171" t="s">
        <v>332</v>
      </c>
      <c r="F162" s="172" t="s">
        <v>333</v>
      </c>
      <c r="G162" s="173" t="s">
        <v>194</v>
      </c>
      <c r="H162" s="363">
        <v>2</v>
      </c>
      <c r="I162" s="174"/>
      <c r="J162" s="175">
        <f t="shared" si="10"/>
        <v>0</v>
      </c>
      <c r="K162" s="172" t="s">
        <v>129</v>
      </c>
      <c r="L162" s="40"/>
      <c r="M162" s="176" t="s">
        <v>5</v>
      </c>
      <c r="N162" s="177" t="s">
        <v>42</v>
      </c>
      <c r="O162" s="41"/>
      <c r="P162" s="178">
        <f t="shared" si="11"/>
        <v>0</v>
      </c>
      <c r="Q162" s="178">
        <v>1.07E-3</v>
      </c>
      <c r="R162" s="178">
        <f t="shared" si="12"/>
        <v>2.14E-3</v>
      </c>
      <c r="S162" s="178">
        <v>0</v>
      </c>
      <c r="T162" s="179">
        <f t="shared" si="13"/>
        <v>0</v>
      </c>
      <c r="AR162" s="23" t="s">
        <v>130</v>
      </c>
      <c r="AT162" s="23" t="s">
        <v>125</v>
      </c>
      <c r="AU162" s="23" t="s">
        <v>80</v>
      </c>
      <c r="AY162" s="23" t="s">
        <v>122</v>
      </c>
      <c r="BE162" s="180">
        <f t="shared" si="14"/>
        <v>0</v>
      </c>
      <c r="BF162" s="180">
        <f t="shared" si="15"/>
        <v>0</v>
      </c>
      <c r="BG162" s="180">
        <f t="shared" si="16"/>
        <v>0</v>
      </c>
      <c r="BH162" s="180">
        <f t="shared" si="17"/>
        <v>0</v>
      </c>
      <c r="BI162" s="180">
        <f t="shared" si="18"/>
        <v>0</v>
      </c>
      <c r="BJ162" s="23" t="s">
        <v>78</v>
      </c>
      <c r="BK162" s="180">
        <f t="shared" si="19"/>
        <v>0</v>
      </c>
      <c r="BL162" s="23" t="s">
        <v>130</v>
      </c>
      <c r="BM162" s="23" t="s">
        <v>334</v>
      </c>
    </row>
    <row r="163" spans="2:65" s="1" customFormat="1" ht="31.5" customHeight="1">
      <c r="B163" s="169"/>
      <c r="C163" s="170" t="s">
        <v>335</v>
      </c>
      <c r="D163" s="170" t="s">
        <v>125</v>
      </c>
      <c r="E163" s="171" t="s">
        <v>336</v>
      </c>
      <c r="F163" s="172" t="s">
        <v>337</v>
      </c>
      <c r="G163" s="173" t="s">
        <v>194</v>
      </c>
      <c r="H163" s="363">
        <v>4</v>
      </c>
      <c r="I163" s="174"/>
      <c r="J163" s="175">
        <f t="shared" si="10"/>
        <v>0</v>
      </c>
      <c r="K163" s="172" t="s">
        <v>129</v>
      </c>
      <c r="L163" s="40"/>
      <c r="M163" s="176" t="s">
        <v>5</v>
      </c>
      <c r="N163" s="177" t="s">
        <v>42</v>
      </c>
      <c r="O163" s="41"/>
      <c r="P163" s="178">
        <f t="shared" si="11"/>
        <v>0</v>
      </c>
      <c r="Q163" s="178">
        <v>5.6999999999999998E-4</v>
      </c>
      <c r="R163" s="178">
        <f t="shared" si="12"/>
        <v>2.2799999999999999E-3</v>
      </c>
      <c r="S163" s="178">
        <v>0</v>
      </c>
      <c r="T163" s="179">
        <f t="shared" si="13"/>
        <v>0</v>
      </c>
      <c r="AR163" s="23" t="s">
        <v>130</v>
      </c>
      <c r="AT163" s="23" t="s">
        <v>125</v>
      </c>
      <c r="AU163" s="23" t="s">
        <v>80</v>
      </c>
      <c r="AY163" s="23" t="s">
        <v>122</v>
      </c>
      <c r="BE163" s="180">
        <f t="shared" si="14"/>
        <v>0</v>
      </c>
      <c r="BF163" s="180">
        <f t="shared" si="15"/>
        <v>0</v>
      </c>
      <c r="BG163" s="180">
        <f t="shared" si="16"/>
        <v>0</v>
      </c>
      <c r="BH163" s="180">
        <f t="shared" si="17"/>
        <v>0</v>
      </c>
      <c r="BI163" s="180">
        <f t="shared" si="18"/>
        <v>0</v>
      </c>
      <c r="BJ163" s="23" t="s">
        <v>78</v>
      </c>
      <c r="BK163" s="180">
        <f t="shared" si="19"/>
        <v>0</v>
      </c>
      <c r="BL163" s="23" t="s">
        <v>130</v>
      </c>
      <c r="BM163" s="23" t="s">
        <v>338</v>
      </c>
    </row>
    <row r="164" spans="2:65" s="1" customFormat="1" ht="31.5" customHeight="1">
      <c r="B164" s="169"/>
      <c r="C164" s="170" t="s">
        <v>339</v>
      </c>
      <c r="D164" s="170" t="s">
        <v>125</v>
      </c>
      <c r="E164" s="171" t="s">
        <v>340</v>
      </c>
      <c r="F164" s="172" t="s">
        <v>341</v>
      </c>
      <c r="G164" s="173" t="s">
        <v>194</v>
      </c>
      <c r="H164" s="363">
        <v>2</v>
      </c>
      <c r="I164" s="174"/>
      <c r="J164" s="175">
        <f t="shared" si="10"/>
        <v>0</v>
      </c>
      <c r="K164" s="172" t="s">
        <v>129</v>
      </c>
      <c r="L164" s="40"/>
      <c r="M164" s="176" t="s">
        <v>5</v>
      </c>
      <c r="N164" s="177" t="s">
        <v>42</v>
      </c>
      <c r="O164" s="41"/>
      <c r="P164" s="178">
        <f t="shared" si="11"/>
        <v>0</v>
      </c>
      <c r="Q164" s="178">
        <v>2.2100000000000002E-3</v>
      </c>
      <c r="R164" s="178">
        <f t="shared" si="12"/>
        <v>4.4200000000000003E-3</v>
      </c>
      <c r="S164" s="178">
        <v>0</v>
      </c>
      <c r="T164" s="179">
        <f t="shared" si="13"/>
        <v>0</v>
      </c>
      <c r="AR164" s="23" t="s">
        <v>130</v>
      </c>
      <c r="AT164" s="23" t="s">
        <v>125</v>
      </c>
      <c r="AU164" s="23" t="s">
        <v>80</v>
      </c>
      <c r="AY164" s="23" t="s">
        <v>122</v>
      </c>
      <c r="BE164" s="180">
        <f t="shared" si="14"/>
        <v>0</v>
      </c>
      <c r="BF164" s="180">
        <f t="shared" si="15"/>
        <v>0</v>
      </c>
      <c r="BG164" s="180">
        <f t="shared" si="16"/>
        <v>0</v>
      </c>
      <c r="BH164" s="180">
        <f t="shared" si="17"/>
        <v>0</v>
      </c>
      <c r="BI164" s="180">
        <f t="shared" si="18"/>
        <v>0</v>
      </c>
      <c r="BJ164" s="23" t="s">
        <v>78</v>
      </c>
      <c r="BK164" s="180">
        <f t="shared" si="19"/>
        <v>0</v>
      </c>
      <c r="BL164" s="23" t="s">
        <v>130</v>
      </c>
      <c r="BM164" s="23" t="s">
        <v>342</v>
      </c>
    </row>
    <row r="165" spans="2:65" s="1" customFormat="1" ht="22.5" customHeight="1">
      <c r="B165" s="169"/>
      <c r="C165" s="170" t="s">
        <v>343</v>
      </c>
      <c r="D165" s="170" t="s">
        <v>125</v>
      </c>
      <c r="E165" s="171" t="s">
        <v>344</v>
      </c>
      <c r="F165" s="172" t="s">
        <v>345</v>
      </c>
      <c r="G165" s="173" t="s">
        <v>194</v>
      </c>
      <c r="H165" s="363">
        <v>2</v>
      </c>
      <c r="I165" s="174"/>
      <c r="J165" s="175">
        <f t="shared" si="10"/>
        <v>0</v>
      </c>
      <c r="K165" s="172" t="s">
        <v>129</v>
      </c>
      <c r="L165" s="40"/>
      <c r="M165" s="176" t="s">
        <v>5</v>
      </c>
      <c r="N165" s="177" t="s">
        <v>42</v>
      </c>
      <c r="O165" s="41"/>
      <c r="P165" s="178">
        <f t="shared" si="11"/>
        <v>0</v>
      </c>
      <c r="Q165" s="178">
        <v>2.4000000000000001E-4</v>
      </c>
      <c r="R165" s="178">
        <f t="shared" si="12"/>
        <v>4.8000000000000001E-4</v>
      </c>
      <c r="S165" s="178">
        <v>0</v>
      </c>
      <c r="T165" s="179">
        <f t="shared" si="13"/>
        <v>0</v>
      </c>
      <c r="AR165" s="23" t="s">
        <v>130</v>
      </c>
      <c r="AT165" s="23" t="s">
        <v>125</v>
      </c>
      <c r="AU165" s="23" t="s">
        <v>80</v>
      </c>
      <c r="AY165" s="23" t="s">
        <v>122</v>
      </c>
      <c r="BE165" s="180">
        <f t="shared" si="14"/>
        <v>0</v>
      </c>
      <c r="BF165" s="180">
        <f t="shared" si="15"/>
        <v>0</v>
      </c>
      <c r="BG165" s="180">
        <f t="shared" si="16"/>
        <v>0</v>
      </c>
      <c r="BH165" s="180">
        <f t="shared" si="17"/>
        <v>0</v>
      </c>
      <c r="BI165" s="180">
        <f t="shared" si="18"/>
        <v>0</v>
      </c>
      <c r="BJ165" s="23" t="s">
        <v>78</v>
      </c>
      <c r="BK165" s="180">
        <f t="shared" si="19"/>
        <v>0</v>
      </c>
      <c r="BL165" s="23" t="s">
        <v>130</v>
      </c>
      <c r="BM165" s="23" t="s">
        <v>346</v>
      </c>
    </row>
    <row r="166" spans="2:65" s="1" customFormat="1" ht="40.5">
      <c r="B166" s="40"/>
      <c r="D166" s="181" t="s">
        <v>146</v>
      </c>
      <c r="F166" s="182" t="s">
        <v>347</v>
      </c>
      <c r="H166" s="364"/>
      <c r="I166" s="183"/>
      <c r="L166" s="40"/>
      <c r="M166" s="184"/>
      <c r="N166" s="41"/>
      <c r="O166" s="41"/>
      <c r="P166" s="41"/>
      <c r="Q166" s="41"/>
      <c r="R166" s="41"/>
      <c r="S166" s="41"/>
      <c r="T166" s="69"/>
      <c r="AT166" s="23" t="s">
        <v>146</v>
      </c>
      <c r="AU166" s="23" t="s">
        <v>80</v>
      </c>
    </row>
    <row r="167" spans="2:65" s="1" customFormat="1" ht="27">
      <c r="B167" s="40"/>
      <c r="D167" s="186" t="s">
        <v>132</v>
      </c>
      <c r="F167" s="194" t="s">
        <v>348</v>
      </c>
      <c r="H167" s="364"/>
      <c r="I167" s="183"/>
      <c r="L167" s="40"/>
      <c r="M167" s="184"/>
      <c r="N167" s="41"/>
      <c r="O167" s="41"/>
      <c r="P167" s="41"/>
      <c r="Q167" s="41"/>
      <c r="R167" s="41"/>
      <c r="S167" s="41"/>
      <c r="T167" s="69"/>
      <c r="AT167" s="23" t="s">
        <v>132</v>
      </c>
      <c r="AU167" s="23" t="s">
        <v>80</v>
      </c>
    </row>
    <row r="168" spans="2:65" s="1" customFormat="1" ht="31.5" customHeight="1">
      <c r="B168" s="169"/>
      <c r="C168" s="170" t="s">
        <v>349</v>
      </c>
      <c r="D168" s="170" t="s">
        <v>125</v>
      </c>
      <c r="E168" s="171" t="s">
        <v>350</v>
      </c>
      <c r="F168" s="172" t="s">
        <v>351</v>
      </c>
      <c r="G168" s="173" t="s">
        <v>151</v>
      </c>
      <c r="H168" s="363">
        <v>0.01</v>
      </c>
      <c r="I168" s="174"/>
      <c r="J168" s="175">
        <f>ROUND(I168*H168,2)</f>
        <v>0</v>
      </c>
      <c r="K168" s="172" t="s">
        <v>129</v>
      </c>
      <c r="L168" s="40"/>
      <c r="M168" s="176" t="s">
        <v>5</v>
      </c>
      <c r="N168" s="177" t="s">
        <v>42</v>
      </c>
      <c r="O168" s="41"/>
      <c r="P168" s="178">
        <f>O168*H168</f>
        <v>0</v>
      </c>
      <c r="Q168" s="178">
        <v>0</v>
      </c>
      <c r="R168" s="178">
        <f>Q168*H168</f>
        <v>0</v>
      </c>
      <c r="S168" s="178">
        <v>0</v>
      </c>
      <c r="T168" s="179">
        <f>S168*H168</f>
        <v>0</v>
      </c>
      <c r="AR168" s="23" t="s">
        <v>130</v>
      </c>
      <c r="AT168" s="23" t="s">
        <v>125</v>
      </c>
      <c r="AU168" s="23" t="s">
        <v>80</v>
      </c>
      <c r="AY168" s="23" t="s">
        <v>122</v>
      </c>
      <c r="BE168" s="180">
        <f>IF(N168="základní",J168,0)</f>
        <v>0</v>
      </c>
      <c r="BF168" s="180">
        <f>IF(N168="snížená",J168,0)</f>
        <v>0</v>
      </c>
      <c r="BG168" s="180">
        <f>IF(N168="zákl. přenesená",J168,0)</f>
        <v>0</v>
      </c>
      <c r="BH168" s="180">
        <f>IF(N168="sníž. přenesená",J168,0)</f>
        <v>0</v>
      </c>
      <c r="BI168" s="180">
        <f>IF(N168="nulová",J168,0)</f>
        <v>0</v>
      </c>
      <c r="BJ168" s="23" t="s">
        <v>78</v>
      </c>
      <c r="BK168" s="180">
        <f>ROUND(I168*H168,2)</f>
        <v>0</v>
      </c>
      <c r="BL168" s="23" t="s">
        <v>130</v>
      </c>
      <c r="BM168" s="23" t="s">
        <v>352</v>
      </c>
    </row>
    <row r="169" spans="2:65" s="1" customFormat="1" ht="31.5" customHeight="1">
      <c r="B169" s="169"/>
      <c r="C169" s="170" t="s">
        <v>353</v>
      </c>
      <c r="D169" s="170" t="s">
        <v>125</v>
      </c>
      <c r="E169" s="171" t="s">
        <v>354</v>
      </c>
      <c r="F169" s="172" t="s">
        <v>355</v>
      </c>
      <c r="G169" s="173" t="s">
        <v>151</v>
      </c>
      <c r="H169" s="363">
        <v>2.7E-2</v>
      </c>
      <c r="I169" s="174"/>
      <c r="J169" s="175">
        <f>ROUND(I169*H169,2)</f>
        <v>0</v>
      </c>
      <c r="K169" s="172" t="s">
        <v>129</v>
      </c>
      <c r="L169" s="40"/>
      <c r="M169" s="176" t="s">
        <v>5</v>
      </c>
      <c r="N169" s="177" t="s">
        <v>42</v>
      </c>
      <c r="O169" s="41"/>
      <c r="P169" s="178">
        <f>O169*H169</f>
        <v>0</v>
      </c>
      <c r="Q169" s="178">
        <v>0</v>
      </c>
      <c r="R169" s="178">
        <f>Q169*H169</f>
        <v>0</v>
      </c>
      <c r="S169" s="178">
        <v>0</v>
      </c>
      <c r="T169" s="179">
        <f>S169*H169</f>
        <v>0</v>
      </c>
      <c r="AR169" s="23" t="s">
        <v>130</v>
      </c>
      <c r="AT169" s="23" t="s">
        <v>125</v>
      </c>
      <c r="AU169" s="23" t="s">
        <v>80</v>
      </c>
      <c r="AY169" s="23" t="s">
        <v>122</v>
      </c>
      <c r="BE169" s="180">
        <f>IF(N169="základní",J169,0)</f>
        <v>0</v>
      </c>
      <c r="BF169" s="180">
        <f>IF(N169="snížená",J169,0)</f>
        <v>0</v>
      </c>
      <c r="BG169" s="180">
        <f>IF(N169="zákl. přenesená",J169,0)</f>
        <v>0</v>
      </c>
      <c r="BH169" s="180">
        <f>IF(N169="sníž. přenesená",J169,0)</f>
        <v>0</v>
      </c>
      <c r="BI169" s="180">
        <f>IF(N169="nulová",J169,0)</f>
        <v>0</v>
      </c>
      <c r="BJ169" s="23" t="s">
        <v>78</v>
      </c>
      <c r="BK169" s="180">
        <f>ROUND(I169*H169,2)</f>
        <v>0</v>
      </c>
      <c r="BL169" s="23" t="s">
        <v>130</v>
      </c>
      <c r="BM169" s="23" t="s">
        <v>356</v>
      </c>
    </row>
    <row r="170" spans="2:65" s="1" customFormat="1" ht="121.5">
      <c r="B170" s="40"/>
      <c r="D170" s="181" t="s">
        <v>146</v>
      </c>
      <c r="F170" s="182" t="s">
        <v>357</v>
      </c>
      <c r="H170" s="364"/>
      <c r="I170" s="183"/>
      <c r="L170" s="40"/>
      <c r="M170" s="184"/>
      <c r="N170" s="41"/>
      <c r="O170" s="41"/>
      <c r="P170" s="41"/>
      <c r="Q170" s="41"/>
      <c r="R170" s="41"/>
      <c r="S170" s="41"/>
      <c r="T170" s="69"/>
      <c r="AT170" s="23" t="s">
        <v>146</v>
      </c>
      <c r="AU170" s="23" t="s">
        <v>80</v>
      </c>
    </row>
    <row r="171" spans="2:65" s="10" customFormat="1" ht="29.85" customHeight="1">
      <c r="B171" s="155"/>
      <c r="D171" s="166" t="s">
        <v>70</v>
      </c>
      <c r="E171" s="167" t="s">
        <v>358</v>
      </c>
      <c r="F171" s="167" t="s">
        <v>359</v>
      </c>
      <c r="H171" s="367"/>
      <c r="I171" s="158"/>
      <c r="J171" s="168">
        <f>BK171</f>
        <v>0</v>
      </c>
      <c r="L171" s="155"/>
      <c r="M171" s="160"/>
      <c r="N171" s="161"/>
      <c r="O171" s="161"/>
      <c r="P171" s="162">
        <f>SUM(P172:P181)</f>
        <v>0</v>
      </c>
      <c r="Q171" s="161"/>
      <c r="R171" s="162">
        <f>SUM(R172:R181)</f>
        <v>0.29380000000000001</v>
      </c>
      <c r="S171" s="161"/>
      <c r="T171" s="163">
        <f>SUM(T172:T181)</f>
        <v>0.19944000000000001</v>
      </c>
      <c r="AR171" s="156" t="s">
        <v>80</v>
      </c>
      <c r="AT171" s="164" t="s">
        <v>70</v>
      </c>
      <c r="AU171" s="164" t="s">
        <v>78</v>
      </c>
      <c r="AY171" s="156" t="s">
        <v>122</v>
      </c>
      <c r="BK171" s="165">
        <f>SUM(BK172:BK181)</f>
        <v>0</v>
      </c>
    </row>
    <row r="172" spans="2:65" s="1" customFormat="1" ht="31.5" customHeight="1">
      <c r="B172" s="169"/>
      <c r="C172" s="170" t="s">
        <v>360</v>
      </c>
      <c r="D172" s="170" t="s">
        <v>125</v>
      </c>
      <c r="E172" s="171" t="s">
        <v>361</v>
      </c>
      <c r="F172" s="172" t="s">
        <v>362</v>
      </c>
      <c r="G172" s="173" t="s">
        <v>194</v>
      </c>
      <c r="H172" s="363">
        <v>8</v>
      </c>
      <c r="I172" s="174"/>
      <c r="J172" s="175">
        <f>ROUND(I172*H172,2)</f>
        <v>0</v>
      </c>
      <c r="K172" s="172" t="s">
        <v>129</v>
      </c>
      <c r="L172" s="40"/>
      <c r="M172" s="176" t="s">
        <v>5</v>
      </c>
      <c r="N172" s="177" t="s">
        <v>42</v>
      </c>
      <c r="O172" s="41"/>
      <c r="P172" s="178">
        <f>O172*H172</f>
        <v>0</v>
      </c>
      <c r="Q172" s="178">
        <v>0</v>
      </c>
      <c r="R172" s="178">
        <f>Q172*H172</f>
        <v>0</v>
      </c>
      <c r="S172" s="178">
        <v>0</v>
      </c>
      <c r="T172" s="179">
        <f>S172*H172</f>
        <v>0</v>
      </c>
      <c r="AR172" s="23" t="s">
        <v>130</v>
      </c>
      <c r="AT172" s="23" t="s">
        <v>125</v>
      </c>
      <c r="AU172" s="23" t="s">
        <v>80</v>
      </c>
      <c r="AY172" s="23" t="s">
        <v>122</v>
      </c>
      <c r="BE172" s="180">
        <f>IF(N172="základní",J172,0)</f>
        <v>0</v>
      </c>
      <c r="BF172" s="180">
        <f>IF(N172="snížená",J172,0)</f>
        <v>0</v>
      </c>
      <c r="BG172" s="180">
        <f>IF(N172="zákl. přenesená",J172,0)</f>
        <v>0</v>
      </c>
      <c r="BH172" s="180">
        <f>IF(N172="sníž. přenesená",J172,0)</f>
        <v>0</v>
      </c>
      <c r="BI172" s="180">
        <f>IF(N172="nulová",J172,0)</f>
        <v>0</v>
      </c>
      <c r="BJ172" s="23" t="s">
        <v>78</v>
      </c>
      <c r="BK172" s="180">
        <f>ROUND(I172*H172,2)</f>
        <v>0</v>
      </c>
      <c r="BL172" s="23" t="s">
        <v>130</v>
      </c>
      <c r="BM172" s="23" t="s">
        <v>363</v>
      </c>
    </row>
    <row r="173" spans="2:65" s="1" customFormat="1" ht="22.5" customHeight="1">
      <c r="B173" s="169"/>
      <c r="C173" s="170" t="s">
        <v>364</v>
      </c>
      <c r="D173" s="170" t="s">
        <v>125</v>
      </c>
      <c r="E173" s="171" t="s">
        <v>365</v>
      </c>
      <c r="F173" s="172" t="s">
        <v>366</v>
      </c>
      <c r="G173" s="173" t="s">
        <v>194</v>
      </c>
      <c r="H173" s="363">
        <v>8</v>
      </c>
      <c r="I173" s="174"/>
      <c r="J173" s="175">
        <f>ROUND(I173*H173,2)</f>
        <v>0</v>
      </c>
      <c r="K173" s="172" t="s">
        <v>129</v>
      </c>
      <c r="L173" s="40"/>
      <c r="M173" s="176" t="s">
        <v>5</v>
      </c>
      <c r="N173" s="177" t="s">
        <v>42</v>
      </c>
      <c r="O173" s="41"/>
      <c r="P173" s="178">
        <f>O173*H173</f>
        <v>0</v>
      </c>
      <c r="Q173" s="178">
        <v>8.0000000000000007E-5</v>
      </c>
      <c r="R173" s="178">
        <f>Q173*H173</f>
        <v>6.4000000000000005E-4</v>
      </c>
      <c r="S173" s="178">
        <v>2.4930000000000001E-2</v>
      </c>
      <c r="T173" s="179">
        <f>S173*H173</f>
        <v>0.19944000000000001</v>
      </c>
      <c r="AR173" s="23" t="s">
        <v>130</v>
      </c>
      <c r="AT173" s="23" t="s">
        <v>125</v>
      </c>
      <c r="AU173" s="23" t="s">
        <v>80</v>
      </c>
      <c r="AY173" s="23" t="s">
        <v>122</v>
      </c>
      <c r="BE173" s="180">
        <f>IF(N173="základní",J173,0)</f>
        <v>0</v>
      </c>
      <c r="BF173" s="180">
        <f>IF(N173="snížená",J173,0)</f>
        <v>0</v>
      </c>
      <c r="BG173" s="180">
        <f>IF(N173="zákl. přenesená",J173,0)</f>
        <v>0</v>
      </c>
      <c r="BH173" s="180">
        <f>IF(N173="sníž. přenesená",J173,0)</f>
        <v>0</v>
      </c>
      <c r="BI173" s="180">
        <f>IF(N173="nulová",J173,0)</f>
        <v>0</v>
      </c>
      <c r="BJ173" s="23" t="s">
        <v>78</v>
      </c>
      <c r="BK173" s="180">
        <f>ROUND(I173*H173,2)</f>
        <v>0</v>
      </c>
      <c r="BL173" s="23" t="s">
        <v>130</v>
      </c>
      <c r="BM173" s="23" t="s">
        <v>367</v>
      </c>
    </row>
    <row r="174" spans="2:65" s="1" customFormat="1" ht="44.25" customHeight="1">
      <c r="B174" s="169"/>
      <c r="C174" s="170" t="s">
        <v>368</v>
      </c>
      <c r="D174" s="170" t="s">
        <v>125</v>
      </c>
      <c r="E174" s="171" t="s">
        <v>369</v>
      </c>
      <c r="F174" s="172" t="s">
        <v>370</v>
      </c>
      <c r="G174" s="173" t="s">
        <v>194</v>
      </c>
      <c r="H174" s="363">
        <v>1</v>
      </c>
      <c r="I174" s="174"/>
      <c r="J174" s="175">
        <f>ROUND(I174*H174,2)</f>
        <v>0</v>
      </c>
      <c r="K174" s="172" t="s">
        <v>129</v>
      </c>
      <c r="L174" s="40"/>
      <c r="M174" s="176" t="s">
        <v>5</v>
      </c>
      <c r="N174" s="177" t="s">
        <v>42</v>
      </c>
      <c r="O174" s="41"/>
      <c r="P174" s="178">
        <f>O174*H174</f>
        <v>0</v>
      </c>
      <c r="Q174" s="178">
        <v>2.5159999999999998E-2</v>
      </c>
      <c r="R174" s="178">
        <f>Q174*H174</f>
        <v>2.5159999999999998E-2</v>
      </c>
      <c r="S174" s="178">
        <v>0</v>
      </c>
      <c r="T174" s="179">
        <f>S174*H174</f>
        <v>0</v>
      </c>
      <c r="AR174" s="23" t="s">
        <v>130</v>
      </c>
      <c r="AT174" s="23" t="s">
        <v>125</v>
      </c>
      <c r="AU174" s="23" t="s">
        <v>80</v>
      </c>
      <c r="AY174" s="23" t="s">
        <v>122</v>
      </c>
      <c r="BE174" s="180">
        <f>IF(N174="základní",J174,0)</f>
        <v>0</v>
      </c>
      <c r="BF174" s="180">
        <f>IF(N174="snížená",J174,0)</f>
        <v>0</v>
      </c>
      <c r="BG174" s="180">
        <f>IF(N174="zákl. přenesená",J174,0)</f>
        <v>0</v>
      </c>
      <c r="BH174" s="180">
        <f>IF(N174="sníž. přenesená",J174,0)</f>
        <v>0</v>
      </c>
      <c r="BI174" s="180">
        <f>IF(N174="nulová",J174,0)</f>
        <v>0</v>
      </c>
      <c r="BJ174" s="23" t="s">
        <v>78</v>
      </c>
      <c r="BK174" s="180">
        <f>ROUND(I174*H174,2)</f>
        <v>0</v>
      </c>
      <c r="BL174" s="23" t="s">
        <v>130</v>
      </c>
      <c r="BM174" s="23" t="s">
        <v>371</v>
      </c>
    </row>
    <row r="175" spans="2:65" s="1" customFormat="1" ht="40.5">
      <c r="B175" s="40"/>
      <c r="D175" s="186" t="s">
        <v>132</v>
      </c>
      <c r="F175" s="194" t="s">
        <v>372</v>
      </c>
      <c r="H175" s="364"/>
      <c r="I175" s="183"/>
      <c r="L175" s="40"/>
      <c r="M175" s="184"/>
      <c r="N175" s="41"/>
      <c r="O175" s="41"/>
      <c r="P175" s="41"/>
      <c r="Q175" s="41"/>
      <c r="R175" s="41"/>
      <c r="S175" s="41"/>
      <c r="T175" s="69"/>
      <c r="AT175" s="23" t="s">
        <v>132</v>
      </c>
      <c r="AU175" s="23" t="s">
        <v>80</v>
      </c>
    </row>
    <row r="176" spans="2:65" s="1" customFormat="1" ht="44.25" customHeight="1">
      <c r="B176" s="169"/>
      <c r="C176" s="170" t="s">
        <v>373</v>
      </c>
      <c r="D176" s="170" t="s">
        <v>125</v>
      </c>
      <c r="E176" s="171" t="s">
        <v>374</v>
      </c>
      <c r="F176" s="172" t="s">
        <v>375</v>
      </c>
      <c r="G176" s="173" t="s">
        <v>194</v>
      </c>
      <c r="H176" s="363">
        <v>4</v>
      </c>
      <c r="I176" s="174"/>
      <c r="J176" s="175">
        <f>ROUND(I176*H176,2)</f>
        <v>0</v>
      </c>
      <c r="K176" s="172" t="s">
        <v>129</v>
      </c>
      <c r="L176" s="40"/>
      <c r="M176" s="176" t="s">
        <v>5</v>
      </c>
      <c r="N176" s="177" t="s">
        <v>42</v>
      </c>
      <c r="O176" s="41"/>
      <c r="P176" s="178">
        <f>O176*H176</f>
        <v>0</v>
      </c>
      <c r="Q176" s="178">
        <v>3.9100000000000003E-2</v>
      </c>
      <c r="R176" s="178">
        <f>Q176*H176</f>
        <v>0.15640000000000001</v>
      </c>
      <c r="S176" s="178">
        <v>0</v>
      </c>
      <c r="T176" s="179">
        <f>S176*H176</f>
        <v>0</v>
      </c>
      <c r="AR176" s="23" t="s">
        <v>130</v>
      </c>
      <c r="AT176" s="23" t="s">
        <v>125</v>
      </c>
      <c r="AU176" s="23" t="s">
        <v>80</v>
      </c>
      <c r="AY176" s="23" t="s">
        <v>122</v>
      </c>
      <c r="BE176" s="180">
        <f>IF(N176="základní",J176,0)</f>
        <v>0</v>
      </c>
      <c r="BF176" s="180">
        <f>IF(N176="snížená",J176,0)</f>
        <v>0</v>
      </c>
      <c r="BG176" s="180">
        <f>IF(N176="zákl. přenesená",J176,0)</f>
        <v>0</v>
      </c>
      <c r="BH176" s="180">
        <f>IF(N176="sníž. přenesená",J176,0)</f>
        <v>0</v>
      </c>
      <c r="BI176" s="180">
        <f>IF(N176="nulová",J176,0)</f>
        <v>0</v>
      </c>
      <c r="BJ176" s="23" t="s">
        <v>78</v>
      </c>
      <c r="BK176" s="180">
        <f>ROUND(I176*H176,2)</f>
        <v>0</v>
      </c>
      <c r="BL176" s="23" t="s">
        <v>130</v>
      </c>
      <c r="BM176" s="23" t="s">
        <v>376</v>
      </c>
    </row>
    <row r="177" spans="2:65" s="1" customFormat="1" ht="44.25" customHeight="1">
      <c r="B177" s="169"/>
      <c r="C177" s="170" t="s">
        <v>377</v>
      </c>
      <c r="D177" s="170" t="s">
        <v>125</v>
      </c>
      <c r="E177" s="171" t="s">
        <v>378</v>
      </c>
      <c r="F177" s="172" t="s">
        <v>379</v>
      </c>
      <c r="G177" s="173" t="s">
        <v>194</v>
      </c>
      <c r="H177" s="363">
        <v>3</v>
      </c>
      <c r="I177" s="174"/>
      <c r="J177" s="175">
        <f>ROUND(I177*H177,2)</f>
        <v>0</v>
      </c>
      <c r="K177" s="172" t="s">
        <v>129</v>
      </c>
      <c r="L177" s="40"/>
      <c r="M177" s="176" t="s">
        <v>5</v>
      </c>
      <c r="N177" s="177" t="s">
        <v>42</v>
      </c>
      <c r="O177" s="41"/>
      <c r="P177" s="178">
        <f>O177*H177</f>
        <v>0</v>
      </c>
      <c r="Q177" s="178">
        <v>3.7199999999999997E-2</v>
      </c>
      <c r="R177" s="178">
        <f>Q177*H177</f>
        <v>0.11159999999999999</v>
      </c>
      <c r="S177" s="178">
        <v>0</v>
      </c>
      <c r="T177" s="179">
        <f>S177*H177</f>
        <v>0</v>
      </c>
      <c r="AR177" s="23" t="s">
        <v>130</v>
      </c>
      <c r="AT177" s="23" t="s">
        <v>125</v>
      </c>
      <c r="AU177" s="23" t="s">
        <v>80</v>
      </c>
      <c r="AY177" s="23" t="s">
        <v>122</v>
      </c>
      <c r="BE177" s="180">
        <f>IF(N177="základní",J177,0)</f>
        <v>0</v>
      </c>
      <c r="BF177" s="180">
        <f>IF(N177="snížená",J177,0)</f>
        <v>0</v>
      </c>
      <c r="BG177" s="180">
        <f>IF(N177="zákl. přenesená",J177,0)</f>
        <v>0</v>
      </c>
      <c r="BH177" s="180">
        <f>IF(N177="sníž. přenesená",J177,0)</f>
        <v>0</v>
      </c>
      <c r="BI177" s="180">
        <f>IF(N177="nulová",J177,0)</f>
        <v>0</v>
      </c>
      <c r="BJ177" s="23" t="s">
        <v>78</v>
      </c>
      <c r="BK177" s="180">
        <f>ROUND(I177*H177,2)</f>
        <v>0</v>
      </c>
      <c r="BL177" s="23" t="s">
        <v>130</v>
      </c>
      <c r="BM177" s="23" t="s">
        <v>380</v>
      </c>
    </row>
    <row r="178" spans="2:65" s="1" customFormat="1" ht="31.5" customHeight="1">
      <c r="B178" s="169"/>
      <c r="C178" s="170" t="s">
        <v>381</v>
      </c>
      <c r="D178" s="170" t="s">
        <v>125</v>
      </c>
      <c r="E178" s="171" t="s">
        <v>382</v>
      </c>
      <c r="F178" s="172" t="s">
        <v>383</v>
      </c>
      <c r="G178" s="173" t="s">
        <v>194</v>
      </c>
      <c r="H178" s="363">
        <v>8</v>
      </c>
      <c r="I178" s="174"/>
      <c r="J178" s="175">
        <f>ROUND(I178*H178,2)</f>
        <v>0</v>
      </c>
      <c r="K178" s="172" t="s">
        <v>129</v>
      </c>
      <c r="L178" s="40"/>
      <c r="M178" s="176" t="s">
        <v>5</v>
      </c>
      <c r="N178" s="177" t="s">
        <v>42</v>
      </c>
      <c r="O178" s="41"/>
      <c r="P178" s="178">
        <f>O178*H178</f>
        <v>0</v>
      </c>
      <c r="Q178" s="178">
        <v>0</v>
      </c>
      <c r="R178" s="178">
        <f>Q178*H178</f>
        <v>0</v>
      </c>
      <c r="S178" s="178">
        <v>0</v>
      </c>
      <c r="T178" s="179">
        <f>S178*H178</f>
        <v>0</v>
      </c>
      <c r="AR178" s="23" t="s">
        <v>130</v>
      </c>
      <c r="AT178" s="23" t="s">
        <v>125</v>
      </c>
      <c r="AU178" s="23" t="s">
        <v>80</v>
      </c>
      <c r="AY178" s="23" t="s">
        <v>122</v>
      </c>
      <c r="BE178" s="180">
        <f>IF(N178="základní",J178,0)</f>
        <v>0</v>
      </c>
      <c r="BF178" s="180">
        <f>IF(N178="snížená",J178,0)</f>
        <v>0</v>
      </c>
      <c r="BG178" s="180">
        <f>IF(N178="zákl. přenesená",J178,0)</f>
        <v>0</v>
      </c>
      <c r="BH178" s="180">
        <f>IF(N178="sníž. přenesená",J178,0)</f>
        <v>0</v>
      </c>
      <c r="BI178" s="180">
        <f>IF(N178="nulová",J178,0)</f>
        <v>0</v>
      </c>
      <c r="BJ178" s="23" t="s">
        <v>78</v>
      </c>
      <c r="BK178" s="180">
        <f>ROUND(I178*H178,2)</f>
        <v>0</v>
      </c>
      <c r="BL178" s="23" t="s">
        <v>130</v>
      </c>
      <c r="BM178" s="23" t="s">
        <v>384</v>
      </c>
    </row>
    <row r="179" spans="2:65" s="1" customFormat="1" ht="31.5" customHeight="1">
      <c r="B179" s="169"/>
      <c r="C179" s="170" t="s">
        <v>385</v>
      </c>
      <c r="D179" s="170" t="s">
        <v>125</v>
      </c>
      <c r="E179" s="171" t="s">
        <v>386</v>
      </c>
      <c r="F179" s="172" t="s">
        <v>387</v>
      </c>
      <c r="G179" s="173" t="s">
        <v>151</v>
      </c>
      <c r="H179" s="363">
        <v>0.08</v>
      </c>
      <c r="I179" s="174"/>
      <c r="J179" s="175">
        <f>ROUND(I179*H179,2)</f>
        <v>0</v>
      </c>
      <c r="K179" s="172" t="s">
        <v>129</v>
      </c>
      <c r="L179" s="40"/>
      <c r="M179" s="176" t="s">
        <v>5</v>
      </c>
      <c r="N179" s="177" t="s">
        <v>42</v>
      </c>
      <c r="O179" s="41"/>
      <c r="P179" s="178">
        <f>O179*H179</f>
        <v>0</v>
      </c>
      <c r="Q179" s="178">
        <v>0</v>
      </c>
      <c r="R179" s="178">
        <f>Q179*H179</f>
        <v>0</v>
      </c>
      <c r="S179" s="178">
        <v>0</v>
      </c>
      <c r="T179" s="179">
        <f>S179*H179</f>
        <v>0</v>
      </c>
      <c r="AR179" s="23" t="s">
        <v>130</v>
      </c>
      <c r="AT179" s="23" t="s">
        <v>125</v>
      </c>
      <c r="AU179" s="23" t="s">
        <v>80</v>
      </c>
      <c r="AY179" s="23" t="s">
        <v>122</v>
      </c>
      <c r="BE179" s="180">
        <f>IF(N179="základní",J179,0)</f>
        <v>0</v>
      </c>
      <c r="BF179" s="180">
        <f>IF(N179="snížená",J179,0)</f>
        <v>0</v>
      </c>
      <c r="BG179" s="180">
        <f>IF(N179="zákl. přenesená",J179,0)</f>
        <v>0</v>
      </c>
      <c r="BH179" s="180">
        <f>IF(N179="sníž. přenesená",J179,0)</f>
        <v>0</v>
      </c>
      <c r="BI179" s="180">
        <f>IF(N179="nulová",J179,0)</f>
        <v>0</v>
      </c>
      <c r="BJ179" s="23" t="s">
        <v>78</v>
      </c>
      <c r="BK179" s="180">
        <f>ROUND(I179*H179,2)</f>
        <v>0</v>
      </c>
      <c r="BL179" s="23" t="s">
        <v>130</v>
      </c>
      <c r="BM179" s="23" t="s">
        <v>388</v>
      </c>
    </row>
    <row r="180" spans="2:65" s="1" customFormat="1" ht="31.5" customHeight="1">
      <c r="B180" s="169"/>
      <c r="C180" s="170" t="s">
        <v>389</v>
      </c>
      <c r="D180" s="170" t="s">
        <v>125</v>
      </c>
      <c r="E180" s="171" t="s">
        <v>390</v>
      </c>
      <c r="F180" s="172" t="s">
        <v>391</v>
      </c>
      <c r="G180" s="173" t="s">
        <v>151</v>
      </c>
      <c r="H180" s="363">
        <v>0.29399999999999998</v>
      </c>
      <c r="I180" s="174"/>
      <c r="J180" s="175">
        <f>ROUND(I180*H180,2)</f>
        <v>0</v>
      </c>
      <c r="K180" s="172" t="s">
        <v>129</v>
      </c>
      <c r="L180" s="40"/>
      <c r="M180" s="176" t="s">
        <v>5</v>
      </c>
      <c r="N180" s="177" t="s">
        <v>42</v>
      </c>
      <c r="O180" s="41"/>
      <c r="P180" s="178">
        <f>O180*H180</f>
        <v>0</v>
      </c>
      <c r="Q180" s="178">
        <v>0</v>
      </c>
      <c r="R180" s="178">
        <f>Q180*H180</f>
        <v>0</v>
      </c>
      <c r="S180" s="178">
        <v>0</v>
      </c>
      <c r="T180" s="179">
        <f>S180*H180</f>
        <v>0</v>
      </c>
      <c r="AR180" s="23" t="s">
        <v>130</v>
      </c>
      <c r="AT180" s="23" t="s">
        <v>125</v>
      </c>
      <c r="AU180" s="23" t="s">
        <v>80</v>
      </c>
      <c r="AY180" s="23" t="s">
        <v>122</v>
      </c>
      <c r="BE180" s="180">
        <f>IF(N180="základní",J180,0)</f>
        <v>0</v>
      </c>
      <c r="BF180" s="180">
        <f>IF(N180="snížená",J180,0)</f>
        <v>0</v>
      </c>
      <c r="BG180" s="180">
        <f>IF(N180="zákl. přenesená",J180,0)</f>
        <v>0</v>
      </c>
      <c r="BH180" s="180">
        <f>IF(N180="sníž. přenesená",J180,0)</f>
        <v>0</v>
      </c>
      <c r="BI180" s="180">
        <f>IF(N180="nulová",J180,0)</f>
        <v>0</v>
      </c>
      <c r="BJ180" s="23" t="s">
        <v>78</v>
      </c>
      <c r="BK180" s="180">
        <f>ROUND(I180*H180,2)</f>
        <v>0</v>
      </c>
      <c r="BL180" s="23" t="s">
        <v>130</v>
      </c>
      <c r="BM180" s="23" t="s">
        <v>392</v>
      </c>
    </row>
    <row r="181" spans="2:65" s="1" customFormat="1" ht="121.5">
      <c r="B181" s="40"/>
      <c r="D181" s="181" t="s">
        <v>146</v>
      </c>
      <c r="F181" s="182" t="s">
        <v>393</v>
      </c>
      <c r="H181" s="364"/>
      <c r="I181" s="183"/>
      <c r="L181" s="40"/>
      <c r="M181" s="184"/>
      <c r="N181" s="41"/>
      <c r="O181" s="41"/>
      <c r="P181" s="41"/>
      <c r="Q181" s="41"/>
      <c r="R181" s="41"/>
      <c r="S181" s="41"/>
      <c r="T181" s="69"/>
      <c r="AT181" s="23" t="s">
        <v>146</v>
      </c>
      <c r="AU181" s="23" t="s">
        <v>80</v>
      </c>
    </row>
    <row r="182" spans="2:65" s="10" customFormat="1" ht="29.85" customHeight="1">
      <c r="B182" s="155"/>
      <c r="D182" s="166" t="s">
        <v>70</v>
      </c>
      <c r="E182" s="167" t="s">
        <v>394</v>
      </c>
      <c r="F182" s="167" t="s">
        <v>395</v>
      </c>
      <c r="H182" s="367"/>
      <c r="I182" s="158"/>
      <c r="J182" s="168">
        <f>BK182</f>
        <v>0</v>
      </c>
      <c r="L182" s="155"/>
      <c r="M182" s="160"/>
      <c r="N182" s="161"/>
      <c r="O182" s="161"/>
      <c r="P182" s="162">
        <f>SUM(P183:P191)</f>
        <v>0</v>
      </c>
      <c r="Q182" s="161"/>
      <c r="R182" s="162">
        <f>SUM(R183:R191)</f>
        <v>1.32E-2</v>
      </c>
      <c r="S182" s="161"/>
      <c r="T182" s="163">
        <f>SUM(T183:T191)</f>
        <v>0</v>
      </c>
      <c r="AR182" s="156" t="s">
        <v>80</v>
      </c>
      <c r="AT182" s="164" t="s">
        <v>70</v>
      </c>
      <c r="AU182" s="164" t="s">
        <v>78</v>
      </c>
      <c r="AY182" s="156" t="s">
        <v>122</v>
      </c>
      <c r="BK182" s="165">
        <f>SUM(BK183:BK191)</f>
        <v>0</v>
      </c>
    </row>
    <row r="183" spans="2:65" s="1" customFormat="1" ht="22.5" customHeight="1">
      <c r="B183" s="169"/>
      <c r="C183" s="170" t="s">
        <v>396</v>
      </c>
      <c r="D183" s="170" t="s">
        <v>125</v>
      </c>
      <c r="E183" s="171" t="s">
        <v>397</v>
      </c>
      <c r="F183" s="172" t="s">
        <v>398</v>
      </c>
      <c r="G183" s="173" t="s">
        <v>399</v>
      </c>
      <c r="H183" s="363">
        <v>220</v>
      </c>
      <c r="I183" s="174"/>
      <c r="J183" s="175">
        <f>ROUND(I183*H183,2)</f>
        <v>0</v>
      </c>
      <c r="K183" s="172" t="s">
        <v>129</v>
      </c>
      <c r="L183" s="40"/>
      <c r="M183" s="176" t="s">
        <v>5</v>
      </c>
      <c r="N183" s="177" t="s">
        <v>42</v>
      </c>
      <c r="O183" s="41"/>
      <c r="P183" s="178">
        <f>O183*H183</f>
        <v>0</v>
      </c>
      <c r="Q183" s="178">
        <v>6.0000000000000002E-5</v>
      </c>
      <c r="R183" s="178">
        <f>Q183*H183</f>
        <v>1.32E-2</v>
      </c>
      <c r="S183" s="178">
        <v>0</v>
      </c>
      <c r="T183" s="179">
        <f>S183*H183</f>
        <v>0</v>
      </c>
      <c r="AR183" s="23" t="s">
        <v>130</v>
      </c>
      <c r="AT183" s="23" t="s">
        <v>125</v>
      </c>
      <c r="AU183" s="23" t="s">
        <v>80</v>
      </c>
      <c r="AY183" s="23" t="s">
        <v>122</v>
      </c>
      <c r="BE183" s="180">
        <f>IF(N183="základní",J183,0)</f>
        <v>0</v>
      </c>
      <c r="BF183" s="180">
        <f>IF(N183="snížená",J183,0)</f>
        <v>0</v>
      </c>
      <c r="BG183" s="180">
        <f>IF(N183="zákl. přenesená",J183,0)</f>
        <v>0</v>
      </c>
      <c r="BH183" s="180">
        <f>IF(N183="sníž. přenesená",J183,0)</f>
        <v>0</v>
      </c>
      <c r="BI183" s="180">
        <f>IF(N183="nulová",J183,0)</f>
        <v>0</v>
      </c>
      <c r="BJ183" s="23" t="s">
        <v>78</v>
      </c>
      <c r="BK183" s="180">
        <f>ROUND(I183*H183,2)</f>
        <v>0</v>
      </c>
      <c r="BL183" s="23" t="s">
        <v>130</v>
      </c>
      <c r="BM183" s="23" t="s">
        <v>400</v>
      </c>
    </row>
    <row r="184" spans="2:65" s="1" customFormat="1" ht="40.5">
      <c r="B184" s="40"/>
      <c r="D184" s="181" t="s">
        <v>132</v>
      </c>
      <c r="F184" s="182" t="s">
        <v>401</v>
      </c>
      <c r="H184" s="364"/>
      <c r="I184" s="183"/>
      <c r="L184" s="40"/>
      <c r="M184" s="184"/>
      <c r="N184" s="41"/>
      <c r="O184" s="41"/>
      <c r="P184" s="41"/>
      <c r="Q184" s="41"/>
      <c r="R184" s="41"/>
      <c r="S184" s="41"/>
      <c r="T184" s="69"/>
      <c r="AT184" s="23" t="s">
        <v>132</v>
      </c>
      <c r="AU184" s="23" t="s">
        <v>80</v>
      </c>
    </row>
    <row r="185" spans="2:65" s="12" customFormat="1">
      <c r="B185" s="195"/>
      <c r="D185" s="181" t="s">
        <v>134</v>
      </c>
      <c r="E185" s="196" t="s">
        <v>5</v>
      </c>
      <c r="F185" s="197" t="s">
        <v>402</v>
      </c>
      <c r="H185" s="368" t="s">
        <v>5</v>
      </c>
      <c r="I185" s="199"/>
      <c r="L185" s="195"/>
      <c r="M185" s="200"/>
      <c r="N185" s="201"/>
      <c r="O185" s="201"/>
      <c r="P185" s="201"/>
      <c r="Q185" s="201"/>
      <c r="R185" s="201"/>
      <c r="S185" s="201"/>
      <c r="T185" s="202"/>
      <c r="AT185" s="198" t="s">
        <v>134</v>
      </c>
      <c r="AU185" s="198" t="s">
        <v>80</v>
      </c>
      <c r="AV185" s="12" t="s">
        <v>78</v>
      </c>
      <c r="AW185" s="12" t="s">
        <v>34</v>
      </c>
      <c r="AX185" s="12" t="s">
        <v>71</v>
      </c>
      <c r="AY185" s="198" t="s">
        <v>122</v>
      </c>
    </row>
    <row r="186" spans="2:65" s="11" customFormat="1">
      <c r="B186" s="185"/>
      <c r="D186" s="181" t="s">
        <v>134</v>
      </c>
      <c r="E186" s="193" t="s">
        <v>5</v>
      </c>
      <c r="F186" s="203" t="s">
        <v>403</v>
      </c>
      <c r="H186" s="369">
        <v>220</v>
      </c>
      <c r="I186" s="189"/>
      <c r="L186" s="185"/>
      <c r="M186" s="190"/>
      <c r="N186" s="191"/>
      <c r="O186" s="191"/>
      <c r="P186" s="191"/>
      <c r="Q186" s="191"/>
      <c r="R186" s="191"/>
      <c r="S186" s="191"/>
      <c r="T186" s="192"/>
      <c r="AT186" s="193" t="s">
        <v>134</v>
      </c>
      <c r="AU186" s="193" t="s">
        <v>80</v>
      </c>
      <c r="AV186" s="11" t="s">
        <v>80</v>
      </c>
      <c r="AW186" s="11" t="s">
        <v>34</v>
      </c>
      <c r="AX186" s="11" t="s">
        <v>71</v>
      </c>
      <c r="AY186" s="193" t="s">
        <v>122</v>
      </c>
    </row>
    <row r="187" spans="2:65" s="13" customFormat="1">
      <c r="B187" s="204"/>
      <c r="D187" s="186" t="s">
        <v>134</v>
      </c>
      <c r="E187" s="205" t="s">
        <v>5</v>
      </c>
      <c r="F187" s="206" t="s">
        <v>404</v>
      </c>
      <c r="H187" s="370">
        <v>220</v>
      </c>
      <c r="I187" s="207"/>
      <c r="L187" s="204"/>
      <c r="M187" s="208"/>
      <c r="N187" s="209"/>
      <c r="O187" s="209"/>
      <c r="P187" s="209"/>
      <c r="Q187" s="209"/>
      <c r="R187" s="209"/>
      <c r="S187" s="209"/>
      <c r="T187" s="210"/>
      <c r="AT187" s="211" t="s">
        <v>134</v>
      </c>
      <c r="AU187" s="211" t="s">
        <v>80</v>
      </c>
      <c r="AV187" s="13" t="s">
        <v>148</v>
      </c>
      <c r="AW187" s="13" t="s">
        <v>34</v>
      </c>
      <c r="AX187" s="13" t="s">
        <v>78</v>
      </c>
      <c r="AY187" s="211" t="s">
        <v>122</v>
      </c>
    </row>
    <row r="188" spans="2:65" s="1" customFormat="1" ht="22.5" customHeight="1">
      <c r="B188" s="169"/>
      <c r="C188" s="170" t="s">
        <v>405</v>
      </c>
      <c r="D188" s="170" t="s">
        <v>125</v>
      </c>
      <c r="E188" s="171" t="s">
        <v>406</v>
      </c>
      <c r="F188" s="172" t="s">
        <v>407</v>
      </c>
      <c r="G188" s="173" t="s">
        <v>399</v>
      </c>
      <c r="H188" s="363">
        <v>220</v>
      </c>
      <c r="I188" s="174"/>
      <c r="J188" s="175">
        <f>ROUND(I188*H188,2)</f>
        <v>0</v>
      </c>
      <c r="K188" s="172" t="s">
        <v>163</v>
      </c>
      <c r="L188" s="40"/>
      <c r="M188" s="176" t="s">
        <v>5</v>
      </c>
      <c r="N188" s="177" t="s">
        <v>42</v>
      </c>
      <c r="O188" s="41"/>
      <c r="P188" s="178">
        <f>O188*H188</f>
        <v>0</v>
      </c>
      <c r="Q188" s="178">
        <v>0</v>
      </c>
      <c r="R188" s="178">
        <f>Q188*H188</f>
        <v>0</v>
      </c>
      <c r="S188" s="178">
        <v>0</v>
      </c>
      <c r="T188" s="179">
        <f>S188*H188</f>
        <v>0</v>
      </c>
      <c r="AR188" s="23" t="s">
        <v>130</v>
      </c>
      <c r="AT188" s="23" t="s">
        <v>125</v>
      </c>
      <c r="AU188" s="23" t="s">
        <v>80</v>
      </c>
      <c r="AY188" s="23" t="s">
        <v>122</v>
      </c>
      <c r="BE188" s="180">
        <f>IF(N188="základní",J188,0)</f>
        <v>0</v>
      </c>
      <c r="BF188" s="180">
        <f>IF(N188="snížená",J188,0)</f>
        <v>0</v>
      </c>
      <c r="BG188" s="180">
        <f>IF(N188="zákl. přenesená",J188,0)</f>
        <v>0</v>
      </c>
      <c r="BH188" s="180">
        <f>IF(N188="sníž. přenesená",J188,0)</f>
        <v>0</v>
      </c>
      <c r="BI188" s="180">
        <f>IF(N188="nulová",J188,0)</f>
        <v>0</v>
      </c>
      <c r="BJ188" s="23" t="s">
        <v>78</v>
      </c>
      <c r="BK188" s="180">
        <f>ROUND(I188*H188,2)</f>
        <v>0</v>
      </c>
      <c r="BL188" s="23" t="s">
        <v>130</v>
      </c>
      <c r="BM188" s="23" t="s">
        <v>408</v>
      </c>
    </row>
    <row r="189" spans="2:65" s="1" customFormat="1" ht="40.5">
      <c r="B189" s="40"/>
      <c r="D189" s="186" t="s">
        <v>132</v>
      </c>
      <c r="F189" s="194" t="s">
        <v>401</v>
      </c>
      <c r="H189" s="364"/>
      <c r="I189" s="183"/>
      <c r="L189" s="40"/>
      <c r="M189" s="184"/>
      <c r="N189" s="41"/>
      <c r="O189" s="41"/>
      <c r="P189" s="41"/>
      <c r="Q189" s="41"/>
      <c r="R189" s="41"/>
      <c r="S189" s="41"/>
      <c r="T189" s="69"/>
      <c r="AT189" s="23" t="s">
        <v>132</v>
      </c>
      <c r="AU189" s="23" t="s">
        <v>80</v>
      </c>
    </row>
    <row r="190" spans="2:65" s="1" customFormat="1" ht="31.5" customHeight="1">
      <c r="B190" s="169"/>
      <c r="C190" s="170" t="s">
        <v>409</v>
      </c>
      <c r="D190" s="170" t="s">
        <v>125</v>
      </c>
      <c r="E190" s="171" t="s">
        <v>410</v>
      </c>
      <c r="F190" s="172" t="s">
        <v>411</v>
      </c>
      <c r="G190" s="173" t="s">
        <v>151</v>
      </c>
      <c r="H190" s="363">
        <v>0.22</v>
      </c>
      <c r="I190" s="174"/>
      <c r="J190" s="175">
        <f>ROUND(I190*H190,2)</f>
        <v>0</v>
      </c>
      <c r="K190" s="172" t="s">
        <v>129</v>
      </c>
      <c r="L190" s="40"/>
      <c r="M190" s="176" t="s">
        <v>5</v>
      </c>
      <c r="N190" s="177" t="s">
        <v>42</v>
      </c>
      <c r="O190" s="41"/>
      <c r="P190" s="178">
        <f>O190*H190</f>
        <v>0</v>
      </c>
      <c r="Q190" s="178">
        <v>0</v>
      </c>
      <c r="R190" s="178">
        <f>Q190*H190</f>
        <v>0</v>
      </c>
      <c r="S190" s="178">
        <v>0</v>
      </c>
      <c r="T190" s="179">
        <f>S190*H190</f>
        <v>0</v>
      </c>
      <c r="AR190" s="23" t="s">
        <v>130</v>
      </c>
      <c r="AT190" s="23" t="s">
        <v>125</v>
      </c>
      <c r="AU190" s="23" t="s">
        <v>80</v>
      </c>
      <c r="AY190" s="23" t="s">
        <v>122</v>
      </c>
      <c r="BE190" s="180">
        <f>IF(N190="základní",J190,0)</f>
        <v>0</v>
      </c>
      <c r="BF190" s="180">
        <f>IF(N190="snížená",J190,0)</f>
        <v>0</v>
      </c>
      <c r="BG190" s="180">
        <f>IF(N190="zákl. přenesená",J190,0)</f>
        <v>0</v>
      </c>
      <c r="BH190" s="180">
        <f>IF(N190="sníž. přenesená",J190,0)</f>
        <v>0</v>
      </c>
      <c r="BI190" s="180">
        <f>IF(N190="nulová",J190,0)</f>
        <v>0</v>
      </c>
      <c r="BJ190" s="23" t="s">
        <v>78</v>
      </c>
      <c r="BK190" s="180">
        <f>ROUND(I190*H190,2)</f>
        <v>0</v>
      </c>
      <c r="BL190" s="23" t="s">
        <v>130</v>
      </c>
      <c r="BM190" s="23" t="s">
        <v>412</v>
      </c>
    </row>
    <row r="191" spans="2:65" s="1" customFormat="1" ht="121.5">
      <c r="B191" s="40"/>
      <c r="D191" s="181" t="s">
        <v>146</v>
      </c>
      <c r="F191" s="182" t="s">
        <v>413</v>
      </c>
      <c r="H191" s="364"/>
      <c r="I191" s="183"/>
      <c r="L191" s="40"/>
      <c r="M191" s="184"/>
      <c r="N191" s="41"/>
      <c r="O191" s="41"/>
      <c r="P191" s="41"/>
      <c r="Q191" s="41"/>
      <c r="R191" s="41"/>
      <c r="S191" s="41"/>
      <c r="T191" s="69"/>
      <c r="AT191" s="23" t="s">
        <v>146</v>
      </c>
      <c r="AU191" s="23" t="s">
        <v>80</v>
      </c>
    </row>
    <row r="192" spans="2:65" s="10" customFormat="1" ht="29.85" customHeight="1">
      <c r="B192" s="155"/>
      <c r="D192" s="166" t="s">
        <v>70</v>
      </c>
      <c r="E192" s="167" t="s">
        <v>414</v>
      </c>
      <c r="F192" s="167" t="s">
        <v>415</v>
      </c>
      <c r="H192" s="367"/>
      <c r="I192" s="158"/>
      <c r="J192" s="168">
        <f>BK192</f>
        <v>0</v>
      </c>
      <c r="L192" s="155"/>
      <c r="M192" s="160"/>
      <c r="N192" s="161"/>
      <c r="O192" s="161"/>
      <c r="P192" s="162">
        <f>SUM(P193:P197)</f>
        <v>0</v>
      </c>
      <c r="Q192" s="161"/>
      <c r="R192" s="162">
        <f>SUM(R193:R197)</f>
        <v>4.3270000000000001E-3</v>
      </c>
      <c r="S192" s="161"/>
      <c r="T192" s="163">
        <f>SUM(T193:T197)</f>
        <v>0</v>
      </c>
      <c r="AR192" s="156" t="s">
        <v>80</v>
      </c>
      <c r="AT192" s="164" t="s">
        <v>70</v>
      </c>
      <c r="AU192" s="164" t="s">
        <v>78</v>
      </c>
      <c r="AY192" s="156" t="s">
        <v>122</v>
      </c>
      <c r="BK192" s="165">
        <f>SUM(BK193:BK197)</f>
        <v>0</v>
      </c>
    </row>
    <row r="193" spans="2:65" s="1" customFormat="1" ht="31.5" customHeight="1">
      <c r="B193" s="169"/>
      <c r="C193" s="170" t="s">
        <v>416</v>
      </c>
      <c r="D193" s="170" t="s">
        <v>125</v>
      </c>
      <c r="E193" s="171" t="s">
        <v>417</v>
      </c>
      <c r="F193" s="172" t="s">
        <v>418</v>
      </c>
      <c r="G193" s="173" t="s">
        <v>128</v>
      </c>
      <c r="H193" s="363">
        <v>14.3</v>
      </c>
      <c r="I193" s="174"/>
      <c r="J193" s="175">
        <f>ROUND(I193*H193,2)</f>
        <v>0</v>
      </c>
      <c r="K193" s="172" t="s">
        <v>129</v>
      </c>
      <c r="L193" s="40"/>
      <c r="M193" s="176" t="s">
        <v>5</v>
      </c>
      <c r="N193" s="177" t="s">
        <v>42</v>
      </c>
      <c r="O193" s="41"/>
      <c r="P193" s="178">
        <f>O193*H193</f>
        <v>0</v>
      </c>
      <c r="Q193" s="178">
        <v>1.7000000000000001E-4</v>
      </c>
      <c r="R193" s="178">
        <f>Q193*H193</f>
        <v>2.4310000000000004E-3</v>
      </c>
      <c r="S193" s="178">
        <v>0</v>
      </c>
      <c r="T193" s="179">
        <f>S193*H193</f>
        <v>0</v>
      </c>
      <c r="AR193" s="23" t="s">
        <v>130</v>
      </c>
      <c r="AT193" s="23" t="s">
        <v>125</v>
      </c>
      <c r="AU193" s="23" t="s">
        <v>80</v>
      </c>
      <c r="AY193" s="23" t="s">
        <v>122</v>
      </c>
      <c r="BE193" s="180">
        <f>IF(N193="základní",J193,0)</f>
        <v>0</v>
      </c>
      <c r="BF193" s="180">
        <f>IF(N193="snížená",J193,0)</f>
        <v>0</v>
      </c>
      <c r="BG193" s="180">
        <f>IF(N193="zákl. přenesená",J193,0)</f>
        <v>0</v>
      </c>
      <c r="BH193" s="180">
        <f>IF(N193="sníž. přenesená",J193,0)</f>
        <v>0</v>
      </c>
      <c r="BI193" s="180">
        <f>IF(N193="nulová",J193,0)</f>
        <v>0</v>
      </c>
      <c r="BJ193" s="23" t="s">
        <v>78</v>
      </c>
      <c r="BK193" s="180">
        <f>ROUND(I193*H193,2)</f>
        <v>0</v>
      </c>
      <c r="BL193" s="23" t="s">
        <v>130</v>
      </c>
      <c r="BM193" s="23" t="s">
        <v>419</v>
      </c>
    </row>
    <row r="194" spans="2:65" s="11" customFormat="1">
      <c r="B194" s="185"/>
      <c r="D194" s="186" t="s">
        <v>134</v>
      </c>
      <c r="E194" s="187" t="s">
        <v>5</v>
      </c>
      <c r="F194" s="188" t="s">
        <v>420</v>
      </c>
      <c r="H194" s="365">
        <v>14.3</v>
      </c>
      <c r="I194" s="189"/>
      <c r="L194" s="185"/>
      <c r="M194" s="190"/>
      <c r="N194" s="191"/>
      <c r="O194" s="191"/>
      <c r="P194" s="191"/>
      <c r="Q194" s="191"/>
      <c r="R194" s="191"/>
      <c r="S194" s="191"/>
      <c r="T194" s="192"/>
      <c r="AT194" s="193" t="s">
        <v>134</v>
      </c>
      <c r="AU194" s="193" t="s">
        <v>80</v>
      </c>
      <c r="AV194" s="11" t="s">
        <v>80</v>
      </c>
      <c r="AW194" s="11" t="s">
        <v>34</v>
      </c>
      <c r="AX194" s="11" t="s">
        <v>78</v>
      </c>
      <c r="AY194" s="193" t="s">
        <v>122</v>
      </c>
    </row>
    <row r="195" spans="2:65" s="1" customFormat="1" ht="22.5" customHeight="1">
      <c r="B195" s="169"/>
      <c r="C195" s="170" t="s">
        <v>421</v>
      </c>
      <c r="D195" s="170" t="s">
        <v>125</v>
      </c>
      <c r="E195" s="171" t="s">
        <v>422</v>
      </c>
      <c r="F195" s="172" t="s">
        <v>423</v>
      </c>
      <c r="G195" s="173" t="s">
        <v>128</v>
      </c>
      <c r="H195" s="363">
        <v>14.3</v>
      </c>
      <c r="I195" s="174"/>
      <c r="J195" s="175">
        <f>ROUND(I195*H195,2)</f>
        <v>0</v>
      </c>
      <c r="K195" s="172" t="s">
        <v>129</v>
      </c>
      <c r="L195" s="40"/>
      <c r="M195" s="176" t="s">
        <v>5</v>
      </c>
      <c r="N195" s="177" t="s">
        <v>42</v>
      </c>
      <c r="O195" s="41"/>
      <c r="P195" s="178">
        <f>O195*H195</f>
        <v>0</v>
      </c>
      <c r="Q195" s="178">
        <v>1.2E-4</v>
      </c>
      <c r="R195" s="178">
        <f>Q195*H195</f>
        <v>1.7160000000000001E-3</v>
      </c>
      <c r="S195" s="178">
        <v>0</v>
      </c>
      <c r="T195" s="179">
        <f>S195*H195</f>
        <v>0</v>
      </c>
      <c r="AR195" s="23" t="s">
        <v>130</v>
      </c>
      <c r="AT195" s="23" t="s">
        <v>125</v>
      </c>
      <c r="AU195" s="23" t="s">
        <v>80</v>
      </c>
      <c r="AY195" s="23" t="s">
        <v>122</v>
      </c>
      <c r="BE195" s="180">
        <f>IF(N195="základní",J195,0)</f>
        <v>0</v>
      </c>
      <c r="BF195" s="180">
        <f>IF(N195="snížená",J195,0)</f>
        <v>0</v>
      </c>
      <c r="BG195" s="180">
        <f>IF(N195="zákl. přenesená",J195,0)</f>
        <v>0</v>
      </c>
      <c r="BH195" s="180">
        <f>IF(N195="sníž. přenesená",J195,0)</f>
        <v>0</v>
      </c>
      <c r="BI195" s="180">
        <f>IF(N195="nulová",J195,0)</f>
        <v>0</v>
      </c>
      <c r="BJ195" s="23" t="s">
        <v>78</v>
      </c>
      <c r="BK195" s="180">
        <f>ROUND(I195*H195,2)</f>
        <v>0</v>
      </c>
      <c r="BL195" s="23" t="s">
        <v>130</v>
      </c>
      <c r="BM195" s="23" t="s">
        <v>424</v>
      </c>
    </row>
    <row r="196" spans="2:65" s="1" customFormat="1" ht="31.5" customHeight="1">
      <c r="B196" s="169"/>
      <c r="C196" s="170" t="s">
        <v>425</v>
      </c>
      <c r="D196" s="170" t="s">
        <v>125</v>
      </c>
      <c r="E196" s="171" t="s">
        <v>426</v>
      </c>
      <c r="F196" s="172" t="s">
        <v>427</v>
      </c>
      <c r="G196" s="173" t="s">
        <v>170</v>
      </c>
      <c r="H196" s="363">
        <v>9</v>
      </c>
      <c r="I196" s="174"/>
      <c r="J196" s="175">
        <f>ROUND(I196*H196,2)</f>
        <v>0</v>
      </c>
      <c r="K196" s="172" t="s">
        <v>129</v>
      </c>
      <c r="L196" s="40"/>
      <c r="M196" s="176" t="s">
        <v>5</v>
      </c>
      <c r="N196" s="177" t="s">
        <v>42</v>
      </c>
      <c r="O196" s="41"/>
      <c r="P196" s="178">
        <f>O196*H196</f>
        <v>0</v>
      </c>
      <c r="Q196" s="178">
        <v>2.0000000000000002E-5</v>
      </c>
      <c r="R196" s="178">
        <f>Q196*H196</f>
        <v>1.8000000000000001E-4</v>
      </c>
      <c r="S196" s="178">
        <v>0</v>
      </c>
      <c r="T196" s="179">
        <f>S196*H196</f>
        <v>0</v>
      </c>
      <c r="AR196" s="23" t="s">
        <v>130</v>
      </c>
      <c r="AT196" s="23" t="s">
        <v>125</v>
      </c>
      <c r="AU196" s="23" t="s">
        <v>80</v>
      </c>
      <c r="AY196" s="23" t="s">
        <v>122</v>
      </c>
      <c r="BE196" s="180">
        <f>IF(N196="základní",J196,0)</f>
        <v>0</v>
      </c>
      <c r="BF196" s="180">
        <f>IF(N196="snížená",J196,0)</f>
        <v>0</v>
      </c>
      <c r="BG196" s="180">
        <f>IF(N196="zákl. přenesená",J196,0)</f>
        <v>0</v>
      </c>
      <c r="BH196" s="180">
        <f>IF(N196="sníž. přenesená",J196,0)</f>
        <v>0</v>
      </c>
      <c r="BI196" s="180">
        <f>IF(N196="nulová",J196,0)</f>
        <v>0</v>
      </c>
      <c r="BJ196" s="23" t="s">
        <v>78</v>
      </c>
      <c r="BK196" s="180">
        <f>ROUND(I196*H196,2)</f>
        <v>0</v>
      </c>
      <c r="BL196" s="23" t="s">
        <v>130</v>
      </c>
      <c r="BM196" s="23" t="s">
        <v>428</v>
      </c>
    </row>
    <row r="197" spans="2:65" s="11" customFormat="1">
      <c r="B197" s="185"/>
      <c r="D197" s="181" t="s">
        <v>134</v>
      </c>
      <c r="E197" s="193" t="s">
        <v>5</v>
      </c>
      <c r="F197" s="203" t="s">
        <v>429</v>
      </c>
      <c r="H197" s="369">
        <v>9</v>
      </c>
      <c r="I197" s="189"/>
      <c r="L197" s="185"/>
      <c r="M197" s="190"/>
      <c r="N197" s="191"/>
      <c r="O197" s="191"/>
      <c r="P197" s="191"/>
      <c r="Q197" s="191"/>
      <c r="R197" s="191"/>
      <c r="S197" s="191"/>
      <c r="T197" s="192"/>
      <c r="AT197" s="193" t="s">
        <v>134</v>
      </c>
      <c r="AU197" s="193" t="s">
        <v>80</v>
      </c>
      <c r="AV197" s="11" t="s">
        <v>80</v>
      </c>
      <c r="AW197" s="11" t="s">
        <v>34</v>
      </c>
      <c r="AX197" s="11" t="s">
        <v>78</v>
      </c>
      <c r="AY197" s="193" t="s">
        <v>122</v>
      </c>
    </row>
    <row r="198" spans="2:65" s="10" customFormat="1" ht="37.35" customHeight="1">
      <c r="B198" s="155"/>
      <c r="D198" s="166" t="s">
        <v>70</v>
      </c>
      <c r="E198" s="212" t="s">
        <v>430</v>
      </c>
      <c r="F198" s="212" t="s">
        <v>431</v>
      </c>
      <c r="H198" s="367"/>
      <c r="I198" s="158"/>
      <c r="J198" s="213">
        <f>BK198</f>
        <v>0</v>
      </c>
      <c r="L198" s="155"/>
      <c r="M198" s="160"/>
      <c r="N198" s="161"/>
      <c r="O198" s="161"/>
      <c r="P198" s="162">
        <f>SUM(P199:P223)</f>
        <v>0</v>
      </c>
      <c r="Q198" s="161"/>
      <c r="R198" s="162">
        <f>SUM(R199:R223)</f>
        <v>0</v>
      </c>
      <c r="S198" s="161"/>
      <c r="T198" s="163">
        <f>SUM(T199:T223)</f>
        <v>0</v>
      </c>
      <c r="AR198" s="156" t="s">
        <v>148</v>
      </c>
      <c r="AT198" s="164" t="s">
        <v>70</v>
      </c>
      <c r="AU198" s="164" t="s">
        <v>71</v>
      </c>
      <c r="AY198" s="156" t="s">
        <v>122</v>
      </c>
      <c r="BK198" s="165">
        <f>SUM(BK199:BK223)</f>
        <v>0</v>
      </c>
    </row>
    <row r="199" spans="2:65" s="1" customFormat="1" ht="31.5" customHeight="1">
      <c r="B199" s="169"/>
      <c r="C199" s="170" t="s">
        <v>432</v>
      </c>
      <c r="D199" s="170" t="s">
        <v>125</v>
      </c>
      <c r="E199" s="171" t="s">
        <v>433</v>
      </c>
      <c r="F199" s="172" t="s">
        <v>434</v>
      </c>
      <c r="G199" s="173" t="s">
        <v>435</v>
      </c>
      <c r="H199" s="363">
        <v>18</v>
      </c>
      <c r="I199" s="174"/>
      <c r="J199" s="175">
        <f>ROUND(I199*H199,2)</f>
        <v>0</v>
      </c>
      <c r="K199" s="172" t="s">
        <v>129</v>
      </c>
      <c r="L199" s="40"/>
      <c r="M199" s="176" t="s">
        <v>5</v>
      </c>
      <c r="N199" s="177" t="s">
        <v>42</v>
      </c>
      <c r="O199" s="41"/>
      <c r="P199" s="178">
        <f>O199*H199</f>
        <v>0</v>
      </c>
      <c r="Q199" s="178">
        <v>0</v>
      </c>
      <c r="R199" s="178">
        <f>Q199*H199</f>
        <v>0</v>
      </c>
      <c r="S199" s="178">
        <v>0</v>
      </c>
      <c r="T199" s="179">
        <f>S199*H199</f>
        <v>0</v>
      </c>
      <c r="AR199" s="23" t="s">
        <v>436</v>
      </c>
      <c r="AT199" s="23" t="s">
        <v>125</v>
      </c>
      <c r="AU199" s="23" t="s">
        <v>78</v>
      </c>
      <c r="AY199" s="23" t="s">
        <v>122</v>
      </c>
      <c r="BE199" s="180">
        <f>IF(N199="základní",J199,0)</f>
        <v>0</v>
      </c>
      <c r="BF199" s="180">
        <f>IF(N199="snížená",J199,0)</f>
        <v>0</v>
      </c>
      <c r="BG199" s="180">
        <f>IF(N199="zákl. přenesená",J199,0)</f>
        <v>0</v>
      </c>
      <c r="BH199" s="180">
        <f>IF(N199="sníž. přenesená",J199,0)</f>
        <v>0</v>
      </c>
      <c r="BI199" s="180">
        <f>IF(N199="nulová",J199,0)</f>
        <v>0</v>
      </c>
      <c r="BJ199" s="23" t="s">
        <v>78</v>
      </c>
      <c r="BK199" s="180">
        <f>ROUND(I199*H199,2)</f>
        <v>0</v>
      </c>
      <c r="BL199" s="23" t="s">
        <v>436</v>
      </c>
      <c r="BM199" s="23" t="s">
        <v>437</v>
      </c>
    </row>
    <row r="200" spans="2:65" s="1" customFormat="1" ht="27">
      <c r="B200" s="40"/>
      <c r="D200" s="181" t="s">
        <v>132</v>
      </c>
      <c r="F200" s="182" t="s">
        <v>438</v>
      </c>
      <c r="H200" s="364"/>
      <c r="I200" s="183"/>
      <c r="L200" s="40"/>
      <c r="M200" s="184"/>
      <c r="N200" s="41"/>
      <c r="O200" s="41"/>
      <c r="P200" s="41"/>
      <c r="Q200" s="41"/>
      <c r="R200" s="41"/>
      <c r="S200" s="41"/>
      <c r="T200" s="69"/>
      <c r="AT200" s="23" t="s">
        <v>132</v>
      </c>
      <c r="AU200" s="23" t="s">
        <v>78</v>
      </c>
    </row>
    <row r="201" spans="2:65" s="12" customFormat="1">
      <c r="B201" s="195"/>
      <c r="D201" s="181" t="s">
        <v>134</v>
      </c>
      <c r="E201" s="196" t="s">
        <v>5</v>
      </c>
      <c r="F201" s="197" t="s">
        <v>439</v>
      </c>
      <c r="H201" s="368" t="s">
        <v>5</v>
      </c>
      <c r="I201" s="199"/>
      <c r="L201" s="195"/>
      <c r="M201" s="200"/>
      <c r="N201" s="201"/>
      <c r="O201" s="201"/>
      <c r="P201" s="201"/>
      <c r="Q201" s="201"/>
      <c r="R201" s="201"/>
      <c r="S201" s="201"/>
      <c r="T201" s="202"/>
      <c r="AT201" s="198" t="s">
        <v>134</v>
      </c>
      <c r="AU201" s="198" t="s">
        <v>78</v>
      </c>
      <c r="AV201" s="12" t="s">
        <v>78</v>
      </c>
      <c r="AW201" s="12" t="s">
        <v>34</v>
      </c>
      <c r="AX201" s="12" t="s">
        <v>71</v>
      </c>
      <c r="AY201" s="198" t="s">
        <v>122</v>
      </c>
    </row>
    <row r="202" spans="2:65" s="11" customFormat="1">
      <c r="B202" s="185"/>
      <c r="D202" s="181" t="s">
        <v>134</v>
      </c>
      <c r="E202" s="193" t="s">
        <v>5</v>
      </c>
      <c r="F202" s="203" t="s">
        <v>440</v>
      </c>
      <c r="H202" s="369">
        <v>2</v>
      </c>
      <c r="I202" s="189"/>
      <c r="L202" s="185"/>
      <c r="M202" s="190"/>
      <c r="N202" s="191"/>
      <c r="O202" s="191"/>
      <c r="P202" s="191"/>
      <c r="Q202" s="191"/>
      <c r="R202" s="191"/>
      <c r="S202" s="191"/>
      <c r="T202" s="192"/>
      <c r="AT202" s="193" t="s">
        <v>134</v>
      </c>
      <c r="AU202" s="193" t="s">
        <v>78</v>
      </c>
      <c r="AV202" s="11" t="s">
        <v>80</v>
      </c>
      <c r="AW202" s="11" t="s">
        <v>34</v>
      </c>
      <c r="AX202" s="11" t="s">
        <v>71</v>
      </c>
      <c r="AY202" s="193" t="s">
        <v>122</v>
      </c>
    </row>
    <row r="203" spans="2:65" s="12" customFormat="1">
      <c r="B203" s="195"/>
      <c r="D203" s="181" t="s">
        <v>134</v>
      </c>
      <c r="E203" s="196" t="s">
        <v>5</v>
      </c>
      <c r="F203" s="197" t="s">
        <v>441</v>
      </c>
      <c r="H203" s="368" t="s">
        <v>5</v>
      </c>
      <c r="I203" s="199"/>
      <c r="L203" s="195"/>
      <c r="M203" s="200"/>
      <c r="N203" s="201"/>
      <c r="O203" s="201"/>
      <c r="P203" s="201"/>
      <c r="Q203" s="201"/>
      <c r="R203" s="201"/>
      <c r="S203" s="201"/>
      <c r="T203" s="202"/>
      <c r="AT203" s="198" t="s">
        <v>134</v>
      </c>
      <c r="AU203" s="198" t="s">
        <v>78</v>
      </c>
      <c r="AV203" s="12" t="s">
        <v>78</v>
      </c>
      <c r="AW203" s="12" t="s">
        <v>34</v>
      </c>
      <c r="AX203" s="12" t="s">
        <v>71</v>
      </c>
      <c r="AY203" s="198" t="s">
        <v>122</v>
      </c>
    </row>
    <row r="204" spans="2:65" s="12" customFormat="1">
      <c r="B204" s="195"/>
      <c r="D204" s="181" t="s">
        <v>134</v>
      </c>
      <c r="E204" s="196" t="s">
        <v>5</v>
      </c>
      <c r="F204" s="197" t="s">
        <v>442</v>
      </c>
      <c r="H204" s="368" t="s">
        <v>5</v>
      </c>
      <c r="I204" s="199"/>
      <c r="L204" s="195"/>
      <c r="M204" s="200"/>
      <c r="N204" s="201"/>
      <c r="O204" s="201"/>
      <c r="P204" s="201"/>
      <c r="Q204" s="201"/>
      <c r="R204" s="201"/>
      <c r="S204" s="201"/>
      <c r="T204" s="202"/>
      <c r="AT204" s="198" t="s">
        <v>134</v>
      </c>
      <c r="AU204" s="198" t="s">
        <v>78</v>
      </c>
      <c r="AV204" s="12" t="s">
        <v>78</v>
      </c>
      <c r="AW204" s="12" t="s">
        <v>34</v>
      </c>
      <c r="AX204" s="12" t="s">
        <v>71</v>
      </c>
      <c r="AY204" s="198" t="s">
        <v>122</v>
      </c>
    </row>
    <row r="205" spans="2:65" s="11" customFormat="1">
      <c r="B205" s="185"/>
      <c r="D205" s="186" t="s">
        <v>134</v>
      </c>
      <c r="E205" s="187" t="s">
        <v>5</v>
      </c>
      <c r="F205" s="188" t="s">
        <v>443</v>
      </c>
      <c r="H205" s="365">
        <v>18</v>
      </c>
      <c r="I205" s="189"/>
      <c r="L205" s="185"/>
      <c r="M205" s="190"/>
      <c r="N205" s="191"/>
      <c r="O205" s="191"/>
      <c r="P205" s="191"/>
      <c r="Q205" s="191"/>
      <c r="R205" s="191"/>
      <c r="S205" s="191"/>
      <c r="T205" s="192"/>
      <c r="AT205" s="193" t="s">
        <v>134</v>
      </c>
      <c r="AU205" s="193" t="s">
        <v>78</v>
      </c>
      <c r="AV205" s="11" t="s">
        <v>80</v>
      </c>
      <c r="AW205" s="11" t="s">
        <v>34</v>
      </c>
      <c r="AX205" s="11" t="s">
        <v>78</v>
      </c>
      <c r="AY205" s="193" t="s">
        <v>122</v>
      </c>
    </row>
    <row r="206" spans="2:65" s="1" customFormat="1" ht="31.5" customHeight="1">
      <c r="B206" s="169"/>
      <c r="C206" s="170" t="s">
        <v>444</v>
      </c>
      <c r="D206" s="170" t="s">
        <v>125</v>
      </c>
      <c r="E206" s="171" t="s">
        <v>445</v>
      </c>
      <c r="F206" s="172" t="s">
        <v>446</v>
      </c>
      <c r="G206" s="173" t="s">
        <v>435</v>
      </c>
      <c r="H206" s="363">
        <v>40</v>
      </c>
      <c r="I206" s="174"/>
      <c r="J206" s="175">
        <f>ROUND(I206*H206,2)</f>
        <v>0</v>
      </c>
      <c r="K206" s="172" t="s">
        <v>129</v>
      </c>
      <c r="L206" s="40"/>
      <c r="M206" s="176" t="s">
        <v>5</v>
      </c>
      <c r="N206" s="177" t="s">
        <v>42</v>
      </c>
      <c r="O206" s="41"/>
      <c r="P206" s="178">
        <f>O206*H206</f>
        <v>0</v>
      </c>
      <c r="Q206" s="178">
        <v>0</v>
      </c>
      <c r="R206" s="178">
        <f>Q206*H206</f>
        <v>0</v>
      </c>
      <c r="S206" s="178">
        <v>0</v>
      </c>
      <c r="T206" s="179">
        <f>S206*H206</f>
        <v>0</v>
      </c>
      <c r="AR206" s="23" t="s">
        <v>436</v>
      </c>
      <c r="AT206" s="23" t="s">
        <v>125</v>
      </c>
      <c r="AU206" s="23" t="s">
        <v>78</v>
      </c>
      <c r="AY206" s="23" t="s">
        <v>122</v>
      </c>
      <c r="BE206" s="180">
        <f>IF(N206="základní",J206,0)</f>
        <v>0</v>
      </c>
      <c r="BF206" s="180">
        <f>IF(N206="snížená",J206,0)</f>
        <v>0</v>
      </c>
      <c r="BG206" s="180">
        <f>IF(N206="zákl. přenesená",J206,0)</f>
        <v>0</v>
      </c>
      <c r="BH206" s="180">
        <f>IF(N206="sníž. přenesená",J206,0)</f>
        <v>0</v>
      </c>
      <c r="BI206" s="180">
        <f>IF(N206="nulová",J206,0)</f>
        <v>0</v>
      </c>
      <c r="BJ206" s="23" t="s">
        <v>78</v>
      </c>
      <c r="BK206" s="180">
        <f>ROUND(I206*H206,2)</f>
        <v>0</v>
      </c>
      <c r="BL206" s="23" t="s">
        <v>436</v>
      </c>
      <c r="BM206" s="23" t="s">
        <v>447</v>
      </c>
    </row>
    <row r="207" spans="2:65" s="1" customFormat="1" ht="27">
      <c r="B207" s="40"/>
      <c r="D207" s="181" t="s">
        <v>132</v>
      </c>
      <c r="F207" s="182" t="s">
        <v>438</v>
      </c>
      <c r="H207" s="364"/>
      <c r="I207" s="183"/>
      <c r="L207" s="40"/>
      <c r="M207" s="184"/>
      <c r="N207" s="41"/>
      <c r="O207" s="41"/>
      <c r="P207" s="41"/>
      <c r="Q207" s="41"/>
      <c r="R207" s="41"/>
      <c r="S207" s="41"/>
      <c r="T207" s="69"/>
      <c r="AT207" s="23" t="s">
        <v>132</v>
      </c>
      <c r="AU207" s="23" t="s">
        <v>78</v>
      </c>
    </row>
    <row r="208" spans="2:65" s="12" customFormat="1" ht="27">
      <c r="B208" s="195"/>
      <c r="D208" s="181" t="s">
        <v>134</v>
      </c>
      <c r="E208" s="196" t="s">
        <v>5</v>
      </c>
      <c r="F208" s="197" t="s">
        <v>448</v>
      </c>
      <c r="H208" s="368" t="s">
        <v>5</v>
      </c>
      <c r="I208" s="199"/>
      <c r="L208" s="195"/>
      <c r="M208" s="200"/>
      <c r="N208" s="201"/>
      <c r="O208" s="201"/>
      <c r="P208" s="201"/>
      <c r="Q208" s="201"/>
      <c r="R208" s="201"/>
      <c r="S208" s="201"/>
      <c r="T208" s="202"/>
      <c r="AT208" s="198" t="s">
        <v>134</v>
      </c>
      <c r="AU208" s="198" t="s">
        <v>78</v>
      </c>
      <c r="AV208" s="12" t="s">
        <v>78</v>
      </c>
      <c r="AW208" s="12" t="s">
        <v>34</v>
      </c>
      <c r="AX208" s="12" t="s">
        <v>71</v>
      </c>
      <c r="AY208" s="198" t="s">
        <v>122</v>
      </c>
    </row>
    <row r="209" spans="2:65" s="11" customFormat="1">
      <c r="B209" s="185"/>
      <c r="D209" s="181" t="s">
        <v>134</v>
      </c>
      <c r="E209" s="193" t="s">
        <v>5</v>
      </c>
      <c r="F209" s="203" t="s">
        <v>449</v>
      </c>
      <c r="H209" s="369">
        <v>32</v>
      </c>
      <c r="I209" s="189"/>
      <c r="L209" s="185"/>
      <c r="M209" s="190"/>
      <c r="N209" s="191"/>
      <c r="O209" s="191"/>
      <c r="P209" s="191"/>
      <c r="Q209" s="191"/>
      <c r="R209" s="191"/>
      <c r="S209" s="191"/>
      <c r="T209" s="192"/>
      <c r="AT209" s="193" t="s">
        <v>134</v>
      </c>
      <c r="AU209" s="193" t="s">
        <v>78</v>
      </c>
      <c r="AV209" s="11" t="s">
        <v>80</v>
      </c>
      <c r="AW209" s="11" t="s">
        <v>34</v>
      </c>
      <c r="AX209" s="11" t="s">
        <v>71</v>
      </c>
      <c r="AY209" s="193" t="s">
        <v>122</v>
      </c>
    </row>
    <row r="210" spans="2:65" s="12" customFormat="1">
      <c r="B210" s="195"/>
      <c r="D210" s="181" t="s">
        <v>134</v>
      </c>
      <c r="E210" s="196" t="s">
        <v>5</v>
      </c>
      <c r="F210" s="197" t="s">
        <v>450</v>
      </c>
      <c r="H210" s="368" t="s">
        <v>5</v>
      </c>
      <c r="I210" s="199"/>
      <c r="L210" s="195"/>
      <c r="M210" s="200"/>
      <c r="N210" s="201"/>
      <c r="O210" s="201"/>
      <c r="P210" s="201"/>
      <c r="Q210" s="201"/>
      <c r="R210" s="201"/>
      <c r="S210" s="201"/>
      <c r="T210" s="202"/>
      <c r="AT210" s="198" t="s">
        <v>134</v>
      </c>
      <c r="AU210" s="198" t="s">
        <v>78</v>
      </c>
      <c r="AV210" s="12" t="s">
        <v>78</v>
      </c>
      <c r="AW210" s="12" t="s">
        <v>34</v>
      </c>
      <c r="AX210" s="12" t="s">
        <v>71</v>
      </c>
      <c r="AY210" s="198" t="s">
        <v>122</v>
      </c>
    </row>
    <row r="211" spans="2:65" s="11" customFormat="1">
      <c r="B211" s="185"/>
      <c r="D211" s="181" t="s">
        <v>134</v>
      </c>
      <c r="E211" s="193" t="s">
        <v>5</v>
      </c>
      <c r="F211" s="203" t="s">
        <v>451</v>
      </c>
      <c r="H211" s="369">
        <v>8</v>
      </c>
      <c r="I211" s="189"/>
      <c r="L211" s="185"/>
      <c r="M211" s="190"/>
      <c r="N211" s="191"/>
      <c r="O211" s="191"/>
      <c r="P211" s="191"/>
      <c r="Q211" s="191"/>
      <c r="R211" s="191"/>
      <c r="S211" s="191"/>
      <c r="T211" s="192"/>
      <c r="AT211" s="193" t="s">
        <v>134</v>
      </c>
      <c r="AU211" s="193" t="s">
        <v>78</v>
      </c>
      <c r="AV211" s="11" t="s">
        <v>80</v>
      </c>
      <c r="AW211" s="11" t="s">
        <v>34</v>
      </c>
      <c r="AX211" s="11" t="s">
        <v>71</v>
      </c>
      <c r="AY211" s="193" t="s">
        <v>122</v>
      </c>
    </row>
    <row r="212" spans="2:65" s="13" customFormat="1">
      <c r="B212" s="204"/>
      <c r="D212" s="186" t="s">
        <v>134</v>
      </c>
      <c r="E212" s="205" t="s">
        <v>5</v>
      </c>
      <c r="F212" s="206" t="s">
        <v>404</v>
      </c>
      <c r="H212" s="370">
        <v>40</v>
      </c>
      <c r="I212" s="207"/>
      <c r="L212" s="204"/>
      <c r="M212" s="208"/>
      <c r="N212" s="209"/>
      <c r="O212" s="209"/>
      <c r="P212" s="209"/>
      <c r="Q212" s="209"/>
      <c r="R212" s="209"/>
      <c r="S212" s="209"/>
      <c r="T212" s="210"/>
      <c r="AT212" s="211" t="s">
        <v>134</v>
      </c>
      <c r="AU212" s="211" t="s">
        <v>78</v>
      </c>
      <c r="AV212" s="13" t="s">
        <v>148</v>
      </c>
      <c r="AW212" s="13" t="s">
        <v>34</v>
      </c>
      <c r="AX212" s="13" t="s">
        <v>78</v>
      </c>
      <c r="AY212" s="211" t="s">
        <v>122</v>
      </c>
    </row>
    <row r="213" spans="2:65" s="1" customFormat="1" ht="31.5" customHeight="1">
      <c r="B213" s="169"/>
      <c r="C213" s="170" t="s">
        <v>452</v>
      </c>
      <c r="D213" s="170" t="s">
        <v>125</v>
      </c>
      <c r="E213" s="171" t="s">
        <v>453</v>
      </c>
      <c r="F213" s="172" t="s">
        <v>454</v>
      </c>
      <c r="G213" s="173" t="s">
        <v>435</v>
      </c>
      <c r="H213" s="363">
        <v>96</v>
      </c>
      <c r="I213" s="174"/>
      <c r="J213" s="175">
        <f>ROUND(I213*H213,2)</f>
        <v>0</v>
      </c>
      <c r="K213" s="172" t="s">
        <v>129</v>
      </c>
      <c r="L213" s="40"/>
      <c r="M213" s="176" t="s">
        <v>5</v>
      </c>
      <c r="N213" s="177" t="s">
        <v>42</v>
      </c>
      <c r="O213" s="41"/>
      <c r="P213" s="178">
        <f>O213*H213</f>
        <v>0</v>
      </c>
      <c r="Q213" s="178">
        <v>0</v>
      </c>
      <c r="R213" s="178">
        <f>Q213*H213</f>
        <v>0</v>
      </c>
      <c r="S213" s="178">
        <v>0</v>
      </c>
      <c r="T213" s="179">
        <f>S213*H213</f>
        <v>0</v>
      </c>
      <c r="AR213" s="23" t="s">
        <v>436</v>
      </c>
      <c r="AT213" s="23" t="s">
        <v>125</v>
      </c>
      <c r="AU213" s="23" t="s">
        <v>78</v>
      </c>
      <c r="AY213" s="23" t="s">
        <v>122</v>
      </c>
      <c r="BE213" s="180">
        <f>IF(N213="základní",J213,0)</f>
        <v>0</v>
      </c>
      <c r="BF213" s="180">
        <f>IF(N213="snížená",J213,0)</f>
        <v>0</v>
      </c>
      <c r="BG213" s="180">
        <f>IF(N213="zákl. přenesená",J213,0)</f>
        <v>0</v>
      </c>
      <c r="BH213" s="180">
        <f>IF(N213="sníž. přenesená",J213,0)</f>
        <v>0</v>
      </c>
      <c r="BI213" s="180">
        <f>IF(N213="nulová",J213,0)</f>
        <v>0</v>
      </c>
      <c r="BJ213" s="23" t="s">
        <v>78</v>
      </c>
      <c r="BK213" s="180">
        <f>ROUND(I213*H213,2)</f>
        <v>0</v>
      </c>
      <c r="BL213" s="23" t="s">
        <v>436</v>
      </c>
      <c r="BM213" s="23" t="s">
        <v>455</v>
      </c>
    </row>
    <row r="214" spans="2:65" s="1" customFormat="1" ht="27">
      <c r="B214" s="40"/>
      <c r="D214" s="181" t="s">
        <v>132</v>
      </c>
      <c r="F214" s="182" t="s">
        <v>438</v>
      </c>
      <c r="H214" s="364"/>
      <c r="I214" s="183"/>
      <c r="L214" s="40"/>
      <c r="M214" s="184"/>
      <c r="N214" s="41"/>
      <c r="O214" s="41"/>
      <c r="P214" s="41"/>
      <c r="Q214" s="41"/>
      <c r="R214" s="41"/>
      <c r="S214" s="41"/>
      <c r="T214" s="69"/>
      <c r="AT214" s="23" t="s">
        <v>132</v>
      </c>
      <c r="AU214" s="23" t="s">
        <v>78</v>
      </c>
    </row>
    <row r="215" spans="2:65" s="12" customFormat="1">
      <c r="B215" s="195"/>
      <c r="D215" s="181" t="s">
        <v>134</v>
      </c>
      <c r="E215" s="196" t="s">
        <v>5</v>
      </c>
      <c r="F215" s="197" t="s">
        <v>456</v>
      </c>
      <c r="H215" s="368" t="s">
        <v>5</v>
      </c>
      <c r="I215" s="199"/>
      <c r="L215" s="195"/>
      <c r="M215" s="200"/>
      <c r="N215" s="201"/>
      <c r="O215" s="201"/>
      <c r="P215" s="201"/>
      <c r="Q215" s="201"/>
      <c r="R215" s="201"/>
      <c r="S215" s="201"/>
      <c r="T215" s="202"/>
      <c r="AT215" s="198" t="s">
        <v>134</v>
      </c>
      <c r="AU215" s="198" t="s">
        <v>78</v>
      </c>
      <c r="AV215" s="12" t="s">
        <v>78</v>
      </c>
      <c r="AW215" s="12" t="s">
        <v>34</v>
      </c>
      <c r="AX215" s="12" t="s">
        <v>71</v>
      </c>
      <c r="AY215" s="198" t="s">
        <v>122</v>
      </c>
    </row>
    <row r="216" spans="2:65" s="11" customFormat="1">
      <c r="B216" s="185"/>
      <c r="D216" s="181" t="s">
        <v>134</v>
      </c>
      <c r="E216" s="193" t="s">
        <v>5</v>
      </c>
      <c r="F216" s="203" t="s">
        <v>457</v>
      </c>
      <c r="H216" s="369">
        <v>12</v>
      </c>
      <c r="I216" s="189"/>
      <c r="L216" s="185"/>
      <c r="M216" s="190"/>
      <c r="N216" s="191"/>
      <c r="O216" s="191"/>
      <c r="P216" s="191"/>
      <c r="Q216" s="191"/>
      <c r="R216" s="191"/>
      <c r="S216" s="191"/>
      <c r="T216" s="192"/>
      <c r="AT216" s="193" t="s">
        <v>134</v>
      </c>
      <c r="AU216" s="193" t="s">
        <v>78</v>
      </c>
      <c r="AV216" s="11" t="s">
        <v>80</v>
      </c>
      <c r="AW216" s="11" t="s">
        <v>34</v>
      </c>
      <c r="AX216" s="11" t="s">
        <v>71</v>
      </c>
      <c r="AY216" s="193" t="s">
        <v>122</v>
      </c>
    </row>
    <row r="217" spans="2:65" s="12" customFormat="1">
      <c r="B217" s="195"/>
      <c r="D217" s="181" t="s">
        <v>134</v>
      </c>
      <c r="E217" s="196" t="s">
        <v>5</v>
      </c>
      <c r="F217" s="197" t="s">
        <v>458</v>
      </c>
      <c r="H217" s="368" t="s">
        <v>5</v>
      </c>
      <c r="I217" s="199"/>
      <c r="L217" s="195"/>
      <c r="M217" s="200"/>
      <c r="N217" s="201"/>
      <c r="O217" s="201"/>
      <c r="P217" s="201"/>
      <c r="Q217" s="201"/>
      <c r="R217" s="201"/>
      <c r="S217" s="201"/>
      <c r="T217" s="202"/>
      <c r="AT217" s="198" t="s">
        <v>134</v>
      </c>
      <c r="AU217" s="198" t="s">
        <v>78</v>
      </c>
      <c r="AV217" s="12" t="s">
        <v>78</v>
      </c>
      <c r="AW217" s="12" t="s">
        <v>34</v>
      </c>
      <c r="AX217" s="12" t="s">
        <v>71</v>
      </c>
      <c r="AY217" s="198" t="s">
        <v>122</v>
      </c>
    </row>
    <row r="218" spans="2:65" s="11" customFormat="1">
      <c r="B218" s="185"/>
      <c r="D218" s="181" t="s">
        <v>134</v>
      </c>
      <c r="E218" s="193" t="s">
        <v>5</v>
      </c>
      <c r="F218" s="203" t="s">
        <v>459</v>
      </c>
      <c r="H218" s="369">
        <v>72</v>
      </c>
      <c r="I218" s="189"/>
      <c r="L218" s="185"/>
      <c r="M218" s="190"/>
      <c r="N218" s="191"/>
      <c r="O218" s="191"/>
      <c r="P218" s="191"/>
      <c r="Q218" s="191"/>
      <c r="R218" s="191"/>
      <c r="S218" s="191"/>
      <c r="T218" s="192"/>
      <c r="AT218" s="193" t="s">
        <v>134</v>
      </c>
      <c r="AU218" s="193" t="s">
        <v>78</v>
      </c>
      <c r="AV218" s="11" t="s">
        <v>80</v>
      </c>
      <c r="AW218" s="11" t="s">
        <v>34</v>
      </c>
      <c r="AX218" s="11" t="s">
        <v>71</v>
      </c>
      <c r="AY218" s="193" t="s">
        <v>122</v>
      </c>
    </row>
    <row r="219" spans="2:65" s="12" customFormat="1">
      <c r="B219" s="195"/>
      <c r="D219" s="181" t="s">
        <v>134</v>
      </c>
      <c r="E219" s="196" t="s">
        <v>5</v>
      </c>
      <c r="F219" s="197" t="s">
        <v>460</v>
      </c>
      <c r="H219" s="368" t="s">
        <v>5</v>
      </c>
      <c r="I219" s="199"/>
      <c r="L219" s="195"/>
      <c r="M219" s="200"/>
      <c r="N219" s="201"/>
      <c r="O219" s="201"/>
      <c r="P219" s="201"/>
      <c r="Q219" s="201"/>
      <c r="R219" s="201"/>
      <c r="S219" s="201"/>
      <c r="T219" s="202"/>
      <c r="AT219" s="198" t="s">
        <v>134</v>
      </c>
      <c r="AU219" s="198" t="s">
        <v>78</v>
      </c>
      <c r="AV219" s="12" t="s">
        <v>78</v>
      </c>
      <c r="AW219" s="12" t="s">
        <v>34</v>
      </c>
      <c r="AX219" s="12" t="s">
        <v>71</v>
      </c>
      <c r="AY219" s="198" t="s">
        <v>122</v>
      </c>
    </row>
    <row r="220" spans="2:65" s="11" customFormat="1">
      <c r="B220" s="185"/>
      <c r="D220" s="181" t="s">
        <v>134</v>
      </c>
      <c r="E220" s="193" t="s">
        <v>5</v>
      </c>
      <c r="F220" s="203" t="s">
        <v>461</v>
      </c>
      <c r="H220" s="369">
        <v>8</v>
      </c>
      <c r="I220" s="189"/>
      <c r="L220" s="185"/>
      <c r="M220" s="190"/>
      <c r="N220" s="191"/>
      <c r="O220" s="191"/>
      <c r="P220" s="191"/>
      <c r="Q220" s="191"/>
      <c r="R220" s="191"/>
      <c r="S220" s="191"/>
      <c r="T220" s="192"/>
      <c r="AT220" s="193" t="s">
        <v>134</v>
      </c>
      <c r="AU220" s="193" t="s">
        <v>78</v>
      </c>
      <c r="AV220" s="11" t="s">
        <v>80</v>
      </c>
      <c r="AW220" s="11" t="s">
        <v>34</v>
      </c>
      <c r="AX220" s="11" t="s">
        <v>71</v>
      </c>
      <c r="AY220" s="193" t="s">
        <v>122</v>
      </c>
    </row>
    <row r="221" spans="2:65" s="12" customFormat="1">
      <c r="B221" s="195"/>
      <c r="D221" s="181" t="s">
        <v>134</v>
      </c>
      <c r="E221" s="196" t="s">
        <v>5</v>
      </c>
      <c r="F221" s="197" t="s">
        <v>462</v>
      </c>
      <c r="H221" s="368" t="s">
        <v>5</v>
      </c>
      <c r="I221" s="199"/>
      <c r="L221" s="195"/>
      <c r="M221" s="200"/>
      <c r="N221" s="201"/>
      <c r="O221" s="201"/>
      <c r="P221" s="201"/>
      <c r="Q221" s="201"/>
      <c r="R221" s="201"/>
      <c r="S221" s="201"/>
      <c r="T221" s="202"/>
      <c r="AT221" s="198" t="s">
        <v>134</v>
      </c>
      <c r="AU221" s="198" t="s">
        <v>78</v>
      </c>
      <c r="AV221" s="12" t="s">
        <v>78</v>
      </c>
      <c r="AW221" s="12" t="s">
        <v>34</v>
      </c>
      <c r="AX221" s="12" t="s">
        <v>71</v>
      </c>
      <c r="AY221" s="198" t="s">
        <v>122</v>
      </c>
    </row>
    <row r="222" spans="2:65" s="11" customFormat="1">
      <c r="B222" s="185"/>
      <c r="D222" s="181" t="s">
        <v>134</v>
      </c>
      <c r="E222" s="193" t="s">
        <v>5</v>
      </c>
      <c r="F222" s="203" t="s">
        <v>463</v>
      </c>
      <c r="H222" s="369">
        <v>4</v>
      </c>
      <c r="I222" s="189"/>
      <c r="L222" s="185"/>
      <c r="M222" s="190"/>
      <c r="N222" s="191"/>
      <c r="O222" s="191"/>
      <c r="P222" s="191"/>
      <c r="Q222" s="191"/>
      <c r="R222" s="191"/>
      <c r="S222" s="191"/>
      <c r="T222" s="192"/>
      <c r="AT222" s="193" t="s">
        <v>134</v>
      </c>
      <c r="AU222" s="193" t="s">
        <v>78</v>
      </c>
      <c r="AV222" s="11" t="s">
        <v>80</v>
      </c>
      <c r="AW222" s="11" t="s">
        <v>34</v>
      </c>
      <c r="AX222" s="11" t="s">
        <v>71</v>
      </c>
      <c r="AY222" s="193" t="s">
        <v>122</v>
      </c>
    </row>
    <row r="223" spans="2:65" s="13" customFormat="1">
      <c r="B223" s="204"/>
      <c r="D223" s="181" t="s">
        <v>134</v>
      </c>
      <c r="E223" s="214" t="s">
        <v>5</v>
      </c>
      <c r="F223" s="215" t="s">
        <v>404</v>
      </c>
      <c r="H223" s="371">
        <v>96</v>
      </c>
      <c r="I223" s="207"/>
      <c r="L223" s="204"/>
      <c r="M223" s="208"/>
      <c r="N223" s="209"/>
      <c r="O223" s="209"/>
      <c r="P223" s="209"/>
      <c r="Q223" s="209"/>
      <c r="R223" s="209"/>
      <c r="S223" s="209"/>
      <c r="T223" s="210"/>
      <c r="AT223" s="211" t="s">
        <v>134</v>
      </c>
      <c r="AU223" s="211" t="s">
        <v>78</v>
      </c>
      <c r="AV223" s="13" t="s">
        <v>148</v>
      </c>
      <c r="AW223" s="13" t="s">
        <v>34</v>
      </c>
      <c r="AX223" s="13" t="s">
        <v>78</v>
      </c>
      <c r="AY223" s="211" t="s">
        <v>122</v>
      </c>
    </row>
    <row r="224" spans="2:65" s="10" customFormat="1" ht="37.35" customHeight="1">
      <c r="B224" s="155"/>
      <c r="D224" s="156" t="s">
        <v>70</v>
      </c>
      <c r="E224" s="157" t="s">
        <v>464</v>
      </c>
      <c r="F224" s="157" t="s">
        <v>465</v>
      </c>
      <c r="H224" s="367"/>
      <c r="I224" s="158"/>
      <c r="J224" s="159">
        <f>BK224</f>
        <v>0</v>
      </c>
      <c r="L224" s="155"/>
      <c r="M224" s="160"/>
      <c r="N224" s="161"/>
      <c r="O224" s="161"/>
      <c r="P224" s="162">
        <f>P225</f>
        <v>0</v>
      </c>
      <c r="Q224" s="161"/>
      <c r="R224" s="162">
        <f>R225</f>
        <v>0</v>
      </c>
      <c r="S224" s="161"/>
      <c r="T224" s="163">
        <f>T225</f>
        <v>0</v>
      </c>
      <c r="AR224" s="156" t="s">
        <v>148</v>
      </c>
      <c r="AT224" s="164" t="s">
        <v>70</v>
      </c>
      <c r="AU224" s="164" t="s">
        <v>71</v>
      </c>
      <c r="AY224" s="156" t="s">
        <v>122</v>
      </c>
      <c r="BK224" s="165">
        <f>BK225</f>
        <v>0</v>
      </c>
    </row>
    <row r="225" spans="2:65" s="10" customFormat="1" ht="19.899999999999999" customHeight="1">
      <c r="B225" s="155"/>
      <c r="D225" s="166" t="s">
        <v>70</v>
      </c>
      <c r="E225" s="167" t="s">
        <v>466</v>
      </c>
      <c r="F225" s="167" t="s">
        <v>465</v>
      </c>
      <c r="H225" s="367"/>
      <c r="I225" s="158"/>
      <c r="J225" s="168">
        <f>BK225</f>
        <v>0</v>
      </c>
      <c r="L225" s="155"/>
      <c r="M225" s="160"/>
      <c r="N225" s="161"/>
      <c r="O225" s="161"/>
      <c r="P225" s="162">
        <f>SUM(P226:P234)</f>
        <v>0</v>
      </c>
      <c r="Q225" s="161"/>
      <c r="R225" s="162">
        <f>SUM(R226:R234)</f>
        <v>0</v>
      </c>
      <c r="S225" s="161"/>
      <c r="T225" s="163">
        <f>SUM(T226:T234)</f>
        <v>0</v>
      </c>
      <c r="AR225" s="156" t="s">
        <v>148</v>
      </c>
      <c r="AT225" s="164" t="s">
        <v>70</v>
      </c>
      <c r="AU225" s="164" t="s">
        <v>78</v>
      </c>
      <c r="AY225" s="156" t="s">
        <v>122</v>
      </c>
      <c r="BK225" s="165">
        <f>SUM(BK226:BK234)</f>
        <v>0</v>
      </c>
    </row>
    <row r="226" spans="2:65" s="1" customFormat="1" ht="31.5" customHeight="1">
      <c r="B226" s="169"/>
      <c r="C226" s="170" t="s">
        <v>467</v>
      </c>
      <c r="D226" s="170" t="s">
        <v>125</v>
      </c>
      <c r="E226" s="171" t="s">
        <v>468</v>
      </c>
      <c r="F226" s="172" t="s">
        <v>469</v>
      </c>
      <c r="G226" s="173" t="s">
        <v>470</v>
      </c>
      <c r="H226" s="363">
        <v>20</v>
      </c>
      <c r="I226" s="174"/>
      <c r="J226" s="175">
        <f>ROUND(I226*H226,2)</f>
        <v>0</v>
      </c>
      <c r="K226" s="172" t="s">
        <v>163</v>
      </c>
      <c r="L226" s="40"/>
      <c r="M226" s="176" t="s">
        <v>5</v>
      </c>
      <c r="N226" s="177" t="s">
        <v>42</v>
      </c>
      <c r="O226" s="41"/>
      <c r="P226" s="178">
        <f>O226*H226</f>
        <v>0</v>
      </c>
      <c r="Q226" s="178">
        <v>0</v>
      </c>
      <c r="R226" s="178">
        <f>Q226*H226</f>
        <v>0</v>
      </c>
      <c r="S226" s="178">
        <v>0</v>
      </c>
      <c r="T226" s="179">
        <f>S226*H226</f>
        <v>0</v>
      </c>
      <c r="AR226" s="23" t="s">
        <v>436</v>
      </c>
      <c r="AT226" s="23" t="s">
        <v>125</v>
      </c>
      <c r="AU226" s="23" t="s">
        <v>80</v>
      </c>
      <c r="AY226" s="23" t="s">
        <v>122</v>
      </c>
      <c r="BE226" s="180">
        <f>IF(N226="základní",J226,0)</f>
        <v>0</v>
      </c>
      <c r="BF226" s="180">
        <f>IF(N226="snížená",J226,0)</f>
        <v>0</v>
      </c>
      <c r="BG226" s="180">
        <f>IF(N226="zákl. přenesená",J226,0)</f>
        <v>0</v>
      </c>
      <c r="BH226" s="180">
        <f>IF(N226="sníž. přenesená",J226,0)</f>
        <v>0</v>
      </c>
      <c r="BI226" s="180">
        <f>IF(N226="nulová",J226,0)</f>
        <v>0</v>
      </c>
      <c r="BJ226" s="23" t="s">
        <v>78</v>
      </c>
      <c r="BK226" s="180">
        <f>ROUND(I226*H226,2)</f>
        <v>0</v>
      </c>
      <c r="BL226" s="23" t="s">
        <v>436</v>
      </c>
      <c r="BM226" s="23" t="s">
        <v>471</v>
      </c>
    </row>
    <row r="227" spans="2:65" s="1" customFormat="1" ht="40.5">
      <c r="B227" s="40"/>
      <c r="D227" s="181" t="s">
        <v>132</v>
      </c>
      <c r="F227" s="182" t="s">
        <v>472</v>
      </c>
      <c r="H227" s="364"/>
      <c r="I227" s="183"/>
      <c r="L227" s="40"/>
      <c r="M227" s="184"/>
      <c r="N227" s="41"/>
      <c r="O227" s="41"/>
      <c r="P227" s="41"/>
      <c r="Q227" s="41"/>
      <c r="R227" s="41"/>
      <c r="S227" s="41"/>
      <c r="T227" s="69"/>
      <c r="AT227" s="23" t="s">
        <v>132</v>
      </c>
      <c r="AU227" s="23" t="s">
        <v>80</v>
      </c>
    </row>
    <row r="228" spans="2:65" s="12" customFormat="1">
      <c r="B228" s="195"/>
      <c r="D228" s="181" t="s">
        <v>134</v>
      </c>
      <c r="E228" s="196" t="s">
        <v>5</v>
      </c>
      <c r="F228" s="197" t="s">
        <v>473</v>
      </c>
      <c r="H228" s="368" t="s">
        <v>5</v>
      </c>
      <c r="I228" s="199"/>
      <c r="L228" s="195"/>
      <c r="M228" s="200"/>
      <c r="N228" s="201"/>
      <c r="O228" s="201"/>
      <c r="P228" s="201"/>
      <c r="Q228" s="201"/>
      <c r="R228" s="201"/>
      <c r="S228" s="201"/>
      <c r="T228" s="202"/>
      <c r="AT228" s="198" t="s">
        <v>134</v>
      </c>
      <c r="AU228" s="198" t="s">
        <v>80</v>
      </c>
      <c r="AV228" s="12" t="s">
        <v>78</v>
      </c>
      <c r="AW228" s="12" t="s">
        <v>34</v>
      </c>
      <c r="AX228" s="12" t="s">
        <v>71</v>
      </c>
      <c r="AY228" s="198" t="s">
        <v>122</v>
      </c>
    </row>
    <row r="229" spans="2:65" s="11" customFormat="1">
      <c r="B229" s="185"/>
      <c r="D229" s="181" t="s">
        <v>134</v>
      </c>
      <c r="E229" s="193" t="s">
        <v>5</v>
      </c>
      <c r="F229" s="203" t="s">
        <v>474</v>
      </c>
      <c r="H229" s="369">
        <v>10</v>
      </c>
      <c r="I229" s="189"/>
      <c r="L229" s="185"/>
      <c r="M229" s="190"/>
      <c r="N229" s="191"/>
      <c r="O229" s="191"/>
      <c r="P229" s="191"/>
      <c r="Q229" s="191"/>
      <c r="R229" s="191"/>
      <c r="S229" s="191"/>
      <c r="T229" s="192"/>
      <c r="AT229" s="193" t="s">
        <v>134</v>
      </c>
      <c r="AU229" s="193" t="s">
        <v>80</v>
      </c>
      <c r="AV229" s="11" t="s">
        <v>80</v>
      </c>
      <c r="AW229" s="11" t="s">
        <v>34</v>
      </c>
      <c r="AX229" s="11" t="s">
        <v>71</v>
      </c>
      <c r="AY229" s="193" t="s">
        <v>122</v>
      </c>
    </row>
    <row r="230" spans="2:65" s="12" customFormat="1">
      <c r="B230" s="195"/>
      <c r="D230" s="181" t="s">
        <v>134</v>
      </c>
      <c r="E230" s="196" t="s">
        <v>5</v>
      </c>
      <c r="F230" s="197" t="s">
        <v>475</v>
      </c>
      <c r="H230" s="368" t="s">
        <v>5</v>
      </c>
      <c r="I230" s="199"/>
      <c r="L230" s="195"/>
      <c r="M230" s="200"/>
      <c r="N230" s="201"/>
      <c r="O230" s="201"/>
      <c r="P230" s="201"/>
      <c r="Q230" s="201"/>
      <c r="R230" s="201"/>
      <c r="S230" s="201"/>
      <c r="T230" s="202"/>
      <c r="AT230" s="198" t="s">
        <v>134</v>
      </c>
      <c r="AU230" s="198" t="s">
        <v>80</v>
      </c>
      <c r="AV230" s="12" t="s">
        <v>78</v>
      </c>
      <c r="AW230" s="12" t="s">
        <v>34</v>
      </c>
      <c r="AX230" s="12" t="s">
        <v>71</v>
      </c>
      <c r="AY230" s="198" t="s">
        <v>122</v>
      </c>
    </row>
    <row r="231" spans="2:65" s="11" customFormat="1">
      <c r="B231" s="185"/>
      <c r="D231" s="181" t="s">
        <v>134</v>
      </c>
      <c r="E231" s="193" t="s">
        <v>5</v>
      </c>
      <c r="F231" s="203" t="s">
        <v>476</v>
      </c>
      <c r="H231" s="369">
        <v>10</v>
      </c>
      <c r="I231" s="189"/>
      <c r="L231" s="185"/>
      <c r="M231" s="190"/>
      <c r="N231" s="191"/>
      <c r="O231" s="191"/>
      <c r="P231" s="191"/>
      <c r="Q231" s="191"/>
      <c r="R231" s="191"/>
      <c r="S231" s="191"/>
      <c r="T231" s="192"/>
      <c r="AT231" s="193" t="s">
        <v>134</v>
      </c>
      <c r="AU231" s="193" t="s">
        <v>80</v>
      </c>
      <c r="AV231" s="11" t="s">
        <v>80</v>
      </c>
      <c r="AW231" s="11" t="s">
        <v>34</v>
      </c>
      <c r="AX231" s="11" t="s">
        <v>71</v>
      </c>
      <c r="AY231" s="193" t="s">
        <v>122</v>
      </c>
    </row>
    <row r="232" spans="2:65" s="13" customFormat="1">
      <c r="B232" s="204"/>
      <c r="D232" s="186" t="s">
        <v>134</v>
      </c>
      <c r="E232" s="205" t="s">
        <v>5</v>
      </c>
      <c r="F232" s="206" t="s">
        <v>404</v>
      </c>
      <c r="H232" s="370">
        <v>20</v>
      </c>
      <c r="I232" s="207"/>
      <c r="L232" s="204"/>
      <c r="M232" s="208"/>
      <c r="N232" s="209"/>
      <c r="O232" s="209"/>
      <c r="P232" s="209"/>
      <c r="Q232" s="209"/>
      <c r="R232" s="209"/>
      <c r="S232" s="209"/>
      <c r="T232" s="210"/>
      <c r="AT232" s="211" t="s">
        <v>134</v>
      </c>
      <c r="AU232" s="211" t="s">
        <v>80</v>
      </c>
      <c r="AV232" s="13" t="s">
        <v>148</v>
      </c>
      <c r="AW232" s="13" t="s">
        <v>34</v>
      </c>
      <c r="AX232" s="13" t="s">
        <v>78</v>
      </c>
      <c r="AY232" s="211" t="s">
        <v>122</v>
      </c>
    </row>
    <row r="233" spans="2:65" s="1" customFormat="1" ht="22.5" customHeight="1">
      <c r="B233" s="169"/>
      <c r="C233" s="170" t="s">
        <v>477</v>
      </c>
      <c r="D233" s="170" t="s">
        <v>125</v>
      </c>
      <c r="E233" s="171" t="s">
        <v>478</v>
      </c>
      <c r="F233" s="172" t="s">
        <v>479</v>
      </c>
      <c r="G233" s="173" t="s">
        <v>470</v>
      </c>
      <c r="H233" s="363">
        <v>1</v>
      </c>
      <c r="I233" s="174"/>
      <c r="J233" s="175">
        <f>ROUND(I233*H233,2)</f>
        <v>0</v>
      </c>
      <c r="K233" s="172" t="s">
        <v>163</v>
      </c>
      <c r="L233" s="40"/>
      <c r="M233" s="176" t="s">
        <v>5</v>
      </c>
      <c r="N233" s="177" t="s">
        <v>42</v>
      </c>
      <c r="O233" s="41"/>
      <c r="P233" s="178">
        <f>O233*H233</f>
        <v>0</v>
      </c>
      <c r="Q233" s="178">
        <v>0</v>
      </c>
      <c r="R233" s="178">
        <f>Q233*H233</f>
        <v>0</v>
      </c>
      <c r="S233" s="178">
        <v>0</v>
      </c>
      <c r="T233" s="179">
        <f>S233*H233</f>
        <v>0</v>
      </c>
      <c r="AR233" s="23" t="s">
        <v>436</v>
      </c>
      <c r="AT233" s="23" t="s">
        <v>125</v>
      </c>
      <c r="AU233" s="23" t="s">
        <v>80</v>
      </c>
      <c r="AY233" s="23" t="s">
        <v>122</v>
      </c>
      <c r="BE233" s="180">
        <f>IF(N233="základní",J233,0)</f>
        <v>0</v>
      </c>
      <c r="BF233" s="180">
        <f>IF(N233="snížená",J233,0)</f>
        <v>0</v>
      </c>
      <c r="BG233" s="180">
        <f>IF(N233="zákl. přenesená",J233,0)</f>
        <v>0</v>
      </c>
      <c r="BH233" s="180">
        <f>IF(N233="sníž. přenesená",J233,0)</f>
        <v>0</v>
      </c>
      <c r="BI233" s="180">
        <f>IF(N233="nulová",J233,0)</f>
        <v>0</v>
      </c>
      <c r="BJ233" s="23" t="s">
        <v>78</v>
      </c>
      <c r="BK233" s="180">
        <f>ROUND(I233*H233,2)</f>
        <v>0</v>
      </c>
      <c r="BL233" s="23" t="s">
        <v>436</v>
      </c>
      <c r="BM233" s="23" t="s">
        <v>480</v>
      </c>
    </row>
    <row r="234" spans="2:65" s="1" customFormat="1" ht="27">
      <c r="B234" s="40"/>
      <c r="D234" s="181" t="s">
        <v>132</v>
      </c>
      <c r="F234" s="182" t="s">
        <v>481</v>
      </c>
      <c r="I234" s="183"/>
      <c r="L234" s="40"/>
      <c r="M234" s="216"/>
      <c r="N234" s="217"/>
      <c r="O234" s="217"/>
      <c r="P234" s="217"/>
      <c r="Q234" s="217"/>
      <c r="R234" s="217"/>
      <c r="S234" s="217"/>
      <c r="T234" s="218"/>
      <c r="AT234" s="23" t="s">
        <v>132</v>
      </c>
      <c r="AU234" s="23" t="s">
        <v>80</v>
      </c>
    </row>
    <row r="235" spans="2:65" s="1" customFormat="1" ht="6.95" customHeight="1">
      <c r="B235" s="55"/>
      <c r="C235" s="56"/>
      <c r="D235" s="56"/>
      <c r="E235" s="56"/>
      <c r="F235" s="56"/>
      <c r="G235" s="56"/>
      <c r="H235" s="56"/>
      <c r="I235" s="122"/>
      <c r="J235" s="56"/>
      <c r="K235" s="56"/>
      <c r="L235" s="40"/>
    </row>
  </sheetData>
  <sheetProtection sheet="1" objects="1" scenarios="1"/>
  <autoFilter ref="C86:K234"/>
  <mergeCells count="9">
    <mergeCell ref="E77:H77"/>
    <mergeCell ref="E79:H7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19" customWidth="1"/>
    <col min="2" max="2" width="1.6640625" style="219" customWidth="1"/>
    <col min="3" max="4" width="5" style="219" customWidth="1"/>
    <col min="5" max="5" width="11.6640625" style="219" customWidth="1"/>
    <col min="6" max="6" width="9.1640625" style="219" customWidth="1"/>
    <col min="7" max="7" width="5" style="219" customWidth="1"/>
    <col min="8" max="8" width="77.83203125" style="219" customWidth="1"/>
    <col min="9" max="10" width="20" style="219" customWidth="1"/>
    <col min="11" max="11" width="1.6640625" style="219" customWidth="1"/>
  </cols>
  <sheetData>
    <row r="1" spans="2:11" ht="37.5" customHeight="1"/>
    <row r="2" spans="2:11" ht="7.5" customHeight="1">
      <c r="B2" s="220"/>
      <c r="C2" s="221"/>
      <c r="D2" s="221"/>
      <c r="E2" s="221"/>
      <c r="F2" s="221"/>
      <c r="G2" s="221"/>
      <c r="H2" s="221"/>
      <c r="I2" s="221"/>
      <c r="J2" s="221"/>
      <c r="K2" s="222"/>
    </row>
    <row r="3" spans="2:11" s="14" customFormat="1" ht="45" customHeight="1">
      <c r="B3" s="223"/>
      <c r="C3" s="355" t="s">
        <v>482</v>
      </c>
      <c r="D3" s="355"/>
      <c r="E3" s="355"/>
      <c r="F3" s="355"/>
      <c r="G3" s="355"/>
      <c r="H3" s="355"/>
      <c r="I3" s="355"/>
      <c r="J3" s="355"/>
      <c r="K3" s="224"/>
    </row>
    <row r="4" spans="2:11" ht="25.5" customHeight="1">
      <c r="B4" s="225"/>
      <c r="C4" s="362" t="s">
        <v>483</v>
      </c>
      <c r="D4" s="362"/>
      <c r="E4" s="362"/>
      <c r="F4" s="362"/>
      <c r="G4" s="362"/>
      <c r="H4" s="362"/>
      <c r="I4" s="362"/>
      <c r="J4" s="362"/>
      <c r="K4" s="226"/>
    </row>
    <row r="5" spans="2:11" ht="5.25" customHeight="1">
      <c r="B5" s="225"/>
      <c r="C5" s="227"/>
      <c r="D5" s="227"/>
      <c r="E5" s="227"/>
      <c r="F5" s="227"/>
      <c r="G5" s="227"/>
      <c r="H5" s="227"/>
      <c r="I5" s="227"/>
      <c r="J5" s="227"/>
      <c r="K5" s="226"/>
    </row>
    <row r="6" spans="2:11" ht="15" customHeight="1">
      <c r="B6" s="225"/>
      <c r="C6" s="358" t="s">
        <v>484</v>
      </c>
      <c r="D6" s="358"/>
      <c r="E6" s="358"/>
      <c r="F6" s="358"/>
      <c r="G6" s="358"/>
      <c r="H6" s="358"/>
      <c r="I6" s="358"/>
      <c r="J6" s="358"/>
      <c r="K6" s="226"/>
    </row>
    <row r="7" spans="2:11" ht="15" customHeight="1">
      <c r="B7" s="229"/>
      <c r="C7" s="358" t="s">
        <v>485</v>
      </c>
      <c r="D7" s="358"/>
      <c r="E7" s="358"/>
      <c r="F7" s="358"/>
      <c r="G7" s="358"/>
      <c r="H7" s="358"/>
      <c r="I7" s="358"/>
      <c r="J7" s="358"/>
      <c r="K7" s="226"/>
    </row>
    <row r="8" spans="2:11" ht="12.75" customHeight="1">
      <c r="B8" s="229"/>
      <c r="C8" s="228"/>
      <c r="D8" s="228"/>
      <c r="E8" s="228"/>
      <c r="F8" s="228"/>
      <c r="G8" s="228"/>
      <c r="H8" s="228"/>
      <c r="I8" s="228"/>
      <c r="J8" s="228"/>
      <c r="K8" s="226"/>
    </row>
    <row r="9" spans="2:11" ht="15" customHeight="1">
      <c r="B9" s="229"/>
      <c r="C9" s="358" t="s">
        <v>486</v>
      </c>
      <c r="D9" s="358"/>
      <c r="E9" s="358"/>
      <c r="F9" s="358"/>
      <c r="G9" s="358"/>
      <c r="H9" s="358"/>
      <c r="I9" s="358"/>
      <c r="J9" s="358"/>
      <c r="K9" s="226"/>
    </row>
    <row r="10" spans="2:11" ht="15" customHeight="1">
      <c r="B10" s="229"/>
      <c r="C10" s="228"/>
      <c r="D10" s="358" t="s">
        <v>487</v>
      </c>
      <c r="E10" s="358"/>
      <c r="F10" s="358"/>
      <c r="G10" s="358"/>
      <c r="H10" s="358"/>
      <c r="I10" s="358"/>
      <c r="J10" s="358"/>
      <c r="K10" s="226"/>
    </row>
    <row r="11" spans="2:11" ht="15" customHeight="1">
      <c r="B11" s="229"/>
      <c r="C11" s="230"/>
      <c r="D11" s="358" t="s">
        <v>488</v>
      </c>
      <c r="E11" s="358"/>
      <c r="F11" s="358"/>
      <c r="G11" s="358"/>
      <c r="H11" s="358"/>
      <c r="I11" s="358"/>
      <c r="J11" s="358"/>
      <c r="K11" s="226"/>
    </row>
    <row r="12" spans="2:11" ht="12.75" customHeight="1">
      <c r="B12" s="229"/>
      <c r="C12" s="230"/>
      <c r="D12" s="230"/>
      <c r="E12" s="230"/>
      <c r="F12" s="230"/>
      <c r="G12" s="230"/>
      <c r="H12" s="230"/>
      <c r="I12" s="230"/>
      <c r="J12" s="230"/>
      <c r="K12" s="226"/>
    </row>
    <row r="13" spans="2:11" ht="15" customHeight="1">
      <c r="B13" s="229"/>
      <c r="C13" s="230"/>
      <c r="D13" s="358" t="s">
        <v>489</v>
      </c>
      <c r="E13" s="358"/>
      <c r="F13" s="358"/>
      <c r="G13" s="358"/>
      <c r="H13" s="358"/>
      <c r="I13" s="358"/>
      <c r="J13" s="358"/>
      <c r="K13" s="226"/>
    </row>
    <row r="14" spans="2:11" ht="15" customHeight="1">
      <c r="B14" s="229"/>
      <c r="C14" s="230"/>
      <c r="D14" s="358" t="s">
        <v>490</v>
      </c>
      <c r="E14" s="358"/>
      <c r="F14" s="358"/>
      <c r="G14" s="358"/>
      <c r="H14" s="358"/>
      <c r="I14" s="358"/>
      <c r="J14" s="358"/>
      <c r="K14" s="226"/>
    </row>
    <row r="15" spans="2:11" ht="15" customHeight="1">
      <c r="B15" s="229"/>
      <c r="C15" s="230"/>
      <c r="D15" s="358" t="s">
        <v>491</v>
      </c>
      <c r="E15" s="358"/>
      <c r="F15" s="358"/>
      <c r="G15" s="358"/>
      <c r="H15" s="358"/>
      <c r="I15" s="358"/>
      <c r="J15" s="358"/>
      <c r="K15" s="226"/>
    </row>
    <row r="16" spans="2:11" ht="15" customHeight="1">
      <c r="B16" s="229"/>
      <c r="C16" s="230"/>
      <c r="D16" s="230"/>
      <c r="E16" s="231" t="s">
        <v>77</v>
      </c>
      <c r="F16" s="358" t="s">
        <v>492</v>
      </c>
      <c r="G16" s="358"/>
      <c r="H16" s="358"/>
      <c r="I16" s="358"/>
      <c r="J16" s="358"/>
      <c r="K16" s="226"/>
    </row>
    <row r="17" spans="2:11" ht="15" customHeight="1">
      <c r="B17" s="229"/>
      <c r="C17" s="230"/>
      <c r="D17" s="230"/>
      <c r="E17" s="231" t="s">
        <v>493</v>
      </c>
      <c r="F17" s="358" t="s">
        <v>494</v>
      </c>
      <c r="G17" s="358"/>
      <c r="H17" s="358"/>
      <c r="I17" s="358"/>
      <c r="J17" s="358"/>
      <c r="K17" s="226"/>
    </row>
    <row r="18" spans="2:11" ht="15" customHeight="1">
      <c r="B18" s="229"/>
      <c r="C18" s="230"/>
      <c r="D18" s="230"/>
      <c r="E18" s="231" t="s">
        <v>495</v>
      </c>
      <c r="F18" s="358" t="s">
        <v>496</v>
      </c>
      <c r="G18" s="358"/>
      <c r="H18" s="358"/>
      <c r="I18" s="358"/>
      <c r="J18" s="358"/>
      <c r="K18" s="226"/>
    </row>
    <row r="19" spans="2:11" ht="15" customHeight="1">
      <c r="B19" s="229"/>
      <c r="C19" s="230"/>
      <c r="D19" s="230"/>
      <c r="E19" s="231" t="s">
        <v>497</v>
      </c>
      <c r="F19" s="358" t="s">
        <v>498</v>
      </c>
      <c r="G19" s="358"/>
      <c r="H19" s="358"/>
      <c r="I19" s="358"/>
      <c r="J19" s="358"/>
      <c r="K19" s="226"/>
    </row>
    <row r="20" spans="2:11" ht="15" customHeight="1">
      <c r="B20" s="229"/>
      <c r="C20" s="230"/>
      <c r="D20" s="230"/>
      <c r="E20" s="231" t="s">
        <v>464</v>
      </c>
      <c r="F20" s="358" t="s">
        <v>465</v>
      </c>
      <c r="G20" s="358"/>
      <c r="H20" s="358"/>
      <c r="I20" s="358"/>
      <c r="J20" s="358"/>
      <c r="K20" s="226"/>
    </row>
    <row r="21" spans="2:11" ht="15" customHeight="1">
      <c r="B21" s="229"/>
      <c r="C21" s="230"/>
      <c r="D21" s="230"/>
      <c r="E21" s="231" t="s">
        <v>499</v>
      </c>
      <c r="F21" s="358" t="s">
        <v>500</v>
      </c>
      <c r="G21" s="358"/>
      <c r="H21" s="358"/>
      <c r="I21" s="358"/>
      <c r="J21" s="358"/>
      <c r="K21" s="226"/>
    </row>
    <row r="22" spans="2:11" ht="12.75" customHeight="1">
      <c r="B22" s="229"/>
      <c r="C22" s="230"/>
      <c r="D22" s="230"/>
      <c r="E22" s="230"/>
      <c r="F22" s="230"/>
      <c r="G22" s="230"/>
      <c r="H22" s="230"/>
      <c r="I22" s="230"/>
      <c r="J22" s="230"/>
      <c r="K22" s="226"/>
    </row>
    <row r="23" spans="2:11" ht="15" customHeight="1">
      <c r="B23" s="229"/>
      <c r="C23" s="358" t="s">
        <v>501</v>
      </c>
      <c r="D23" s="358"/>
      <c r="E23" s="358"/>
      <c r="F23" s="358"/>
      <c r="G23" s="358"/>
      <c r="H23" s="358"/>
      <c r="I23" s="358"/>
      <c r="J23" s="358"/>
      <c r="K23" s="226"/>
    </row>
    <row r="24" spans="2:11" ht="15" customHeight="1">
      <c r="B24" s="229"/>
      <c r="C24" s="358" t="s">
        <v>502</v>
      </c>
      <c r="D24" s="358"/>
      <c r="E24" s="358"/>
      <c r="F24" s="358"/>
      <c r="G24" s="358"/>
      <c r="H24" s="358"/>
      <c r="I24" s="358"/>
      <c r="J24" s="358"/>
      <c r="K24" s="226"/>
    </row>
    <row r="25" spans="2:11" ht="15" customHeight="1">
      <c r="B25" s="229"/>
      <c r="C25" s="228"/>
      <c r="D25" s="358" t="s">
        <v>503</v>
      </c>
      <c r="E25" s="358"/>
      <c r="F25" s="358"/>
      <c r="G25" s="358"/>
      <c r="H25" s="358"/>
      <c r="I25" s="358"/>
      <c r="J25" s="358"/>
      <c r="K25" s="226"/>
    </row>
    <row r="26" spans="2:11" ht="15" customHeight="1">
      <c r="B26" s="229"/>
      <c r="C26" s="230"/>
      <c r="D26" s="358" t="s">
        <v>504</v>
      </c>
      <c r="E26" s="358"/>
      <c r="F26" s="358"/>
      <c r="G26" s="358"/>
      <c r="H26" s="358"/>
      <c r="I26" s="358"/>
      <c r="J26" s="358"/>
      <c r="K26" s="226"/>
    </row>
    <row r="27" spans="2:11" ht="12.75" customHeight="1">
      <c r="B27" s="229"/>
      <c r="C27" s="230"/>
      <c r="D27" s="230"/>
      <c r="E27" s="230"/>
      <c r="F27" s="230"/>
      <c r="G27" s="230"/>
      <c r="H27" s="230"/>
      <c r="I27" s="230"/>
      <c r="J27" s="230"/>
      <c r="K27" s="226"/>
    </row>
    <row r="28" spans="2:11" ht="15" customHeight="1">
      <c r="B28" s="229"/>
      <c r="C28" s="230"/>
      <c r="D28" s="358" t="s">
        <v>505</v>
      </c>
      <c r="E28" s="358"/>
      <c r="F28" s="358"/>
      <c r="G28" s="358"/>
      <c r="H28" s="358"/>
      <c r="I28" s="358"/>
      <c r="J28" s="358"/>
      <c r="K28" s="226"/>
    </row>
    <row r="29" spans="2:11" ht="15" customHeight="1">
      <c r="B29" s="229"/>
      <c r="C29" s="230"/>
      <c r="D29" s="358" t="s">
        <v>506</v>
      </c>
      <c r="E29" s="358"/>
      <c r="F29" s="358"/>
      <c r="G29" s="358"/>
      <c r="H29" s="358"/>
      <c r="I29" s="358"/>
      <c r="J29" s="358"/>
      <c r="K29" s="226"/>
    </row>
    <row r="30" spans="2:11" ht="12.75" customHeight="1">
      <c r="B30" s="229"/>
      <c r="C30" s="230"/>
      <c r="D30" s="230"/>
      <c r="E30" s="230"/>
      <c r="F30" s="230"/>
      <c r="G30" s="230"/>
      <c r="H30" s="230"/>
      <c r="I30" s="230"/>
      <c r="J30" s="230"/>
      <c r="K30" s="226"/>
    </row>
    <row r="31" spans="2:11" ht="15" customHeight="1">
      <c r="B31" s="229"/>
      <c r="C31" s="230"/>
      <c r="D31" s="358" t="s">
        <v>507</v>
      </c>
      <c r="E31" s="358"/>
      <c r="F31" s="358"/>
      <c r="G31" s="358"/>
      <c r="H31" s="358"/>
      <c r="I31" s="358"/>
      <c r="J31" s="358"/>
      <c r="K31" s="226"/>
    </row>
    <row r="32" spans="2:11" ht="15" customHeight="1">
      <c r="B32" s="229"/>
      <c r="C32" s="230"/>
      <c r="D32" s="358" t="s">
        <v>508</v>
      </c>
      <c r="E32" s="358"/>
      <c r="F32" s="358"/>
      <c r="G32" s="358"/>
      <c r="H32" s="358"/>
      <c r="I32" s="358"/>
      <c r="J32" s="358"/>
      <c r="K32" s="226"/>
    </row>
    <row r="33" spans="2:11" ht="15" customHeight="1">
      <c r="B33" s="229"/>
      <c r="C33" s="230"/>
      <c r="D33" s="358" t="s">
        <v>509</v>
      </c>
      <c r="E33" s="358"/>
      <c r="F33" s="358"/>
      <c r="G33" s="358"/>
      <c r="H33" s="358"/>
      <c r="I33" s="358"/>
      <c r="J33" s="358"/>
      <c r="K33" s="226"/>
    </row>
    <row r="34" spans="2:11" ht="15" customHeight="1">
      <c r="B34" s="229"/>
      <c r="C34" s="230"/>
      <c r="D34" s="228"/>
      <c r="E34" s="232" t="s">
        <v>107</v>
      </c>
      <c r="F34" s="228"/>
      <c r="G34" s="358" t="s">
        <v>510</v>
      </c>
      <c r="H34" s="358"/>
      <c r="I34" s="358"/>
      <c r="J34" s="358"/>
      <c r="K34" s="226"/>
    </row>
    <row r="35" spans="2:11" ht="30.75" customHeight="1">
      <c r="B35" s="229"/>
      <c r="C35" s="230"/>
      <c r="D35" s="228"/>
      <c r="E35" s="232" t="s">
        <v>511</v>
      </c>
      <c r="F35" s="228"/>
      <c r="G35" s="358" t="s">
        <v>512</v>
      </c>
      <c r="H35" s="358"/>
      <c r="I35" s="358"/>
      <c r="J35" s="358"/>
      <c r="K35" s="226"/>
    </row>
    <row r="36" spans="2:11" ht="15" customHeight="1">
      <c r="B36" s="229"/>
      <c r="C36" s="230"/>
      <c r="D36" s="228"/>
      <c r="E36" s="232" t="s">
        <v>52</v>
      </c>
      <c r="F36" s="228"/>
      <c r="G36" s="358" t="s">
        <v>513</v>
      </c>
      <c r="H36" s="358"/>
      <c r="I36" s="358"/>
      <c r="J36" s="358"/>
      <c r="K36" s="226"/>
    </row>
    <row r="37" spans="2:11" ht="15" customHeight="1">
      <c r="B37" s="229"/>
      <c r="C37" s="230"/>
      <c r="D37" s="228"/>
      <c r="E37" s="232" t="s">
        <v>108</v>
      </c>
      <c r="F37" s="228"/>
      <c r="G37" s="358" t="s">
        <v>514</v>
      </c>
      <c r="H37" s="358"/>
      <c r="I37" s="358"/>
      <c r="J37" s="358"/>
      <c r="K37" s="226"/>
    </row>
    <row r="38" spans="2:11" ht="15" customHeight="1">
      <c r="B38" s="229"/>
      <c r="C38" s="230"/>
      <c r="D38" s="228"/>
      <c r="E38" s="232" t="s">
        <v>109</v>
      </c>
      <c r="F38" s="228"/>
      <c r="G38" s="358" t="s">
        <v>515</v>
      </c>
      <c r="H38" s="358"/>
      <c r="I38" s="358"/>
      <c r="J38" s="358"/>
      <c r="K38" s="226"/>
    </row>
    <row r="39" spans="2:11" ht="15" customHeight="1">
      <c r="B39" s="229"/>
      <c r="C39" s="230"/>
      <c r="D39" s="228"/>
      <c r="E39" s="232" t="s">
        <v>110</v>
      </c>
      <c r="F39" s="228"/>
      <c r="G39" s="358" t="s">
        <v>516</v>
      </c>
      <c r="H39" s="358"/>
      <c r="I39" s="358"/>
      <c r="J39" s="358"/>
      <c r="K39" s="226"/>
    </row>
    <row r="40" spans="2:11" ht="15" customHeight="1">
      <c r="B40" s="229"/>
      <c r="C40" s="230"/>
      <c r="D40" s="228"/>
      <c r="E40" s="232" t="s">
        <v>517</v>
      </c>
      <c r="F40" s="228"/>
      <c r="G40" s="358" t="s">
        <v>518</v>
      </c>
      <c r="H40" s="358"/>
      <c r="I40" s="358"/>
      <c r="J40" s="358"/>
      <c r="K40" s="226"/>
    </row>
    <row r="41" spans="2:11" ht="15" customHeight="1">
      <c r="B41" s="229"/>
      <c r="C41" s="230"/>
      <c r="D41" s="228"/>
      <c r="E41" s="232"/>
      <c r="F41" s="228"/>
      <c r="G41" s="358" t="s">
        <v>519</v>
      </c>
      <c r="H41" s="358"/>
      <c r="I41" s="358"/>
      <c r="J41" s="358"/>
      <c r="K41" s="226"/>
    </row>
    <row r="42" spans="2:11" ht="15" customHeight="1">
      <c r="B42" s="229"/>
      <c r="C42" s="230"/>
      <c r="D42" s="228"/>
      <c r="E42" s="232" t="s">
        <v>520</v>
      </c>
      <c r="F42" s="228"/>
      <c r="G42" s="358" t="s">
        <v>521</v>
      </c>
      <c r="H42" s="358"/>
      <c r="I42" s="358"/>
      <c r="J42" s="358"/>
      <c r="K42" s="226"/>
    </row>
    <row r="43" spans="2:11" ht="15" customHeight="1">
      <c r="B43" s="229"/>
      <c r="C43" s="230"/>
      <c r="D43" s="228"/>
      <c r="E43" s="232" t="s">
        <v>112</v>
      </c>
      <c r="F43" s="228"/>
      <c r="G43" s="358" t="s">
        <v>522</v>
      </c>
      <c r="H43" s="358"/>
      <c r="I43" s="358"/>
      <c r="J43" s="358"/>
      <c r="K43" s="226"/>
    </row>
    <row r="44" spans="2:11" ht="12.75" customHeight="1">
      <c r="B44" s="229"/>
      <c r="C44" s="230"/>
      <c r="D44" s="228"/>
      <c r="E44" s="228"/>
      <c r="F44" s="228"/>
      <c r="G44" s="228"/>
      <c r="H44" s="228"/>
      <c r="I44" s="228"/>
      <c r="J44" s="228"/>
      <c r="K44" s="226"/>
    </row>
    <row r="45" spans="2:11" ht="15" customHeight="1">
      <c r="B45" s="229"/>
      <c r="C45" s="230"/>
      <c r="D45" s="358" t="s">
        <v>523</v>
      </c>
      <c r="E45" s="358"/>
      <c r="F45" s="358"/>
      <c r="G45" s="358"/>
      <c r="H45" s="358"/>
      <c r="I45" s="358"/>
      <c r="J45" s="358"/>
      <c r="K45" s="226"/>
    </row>
    <row r="46" spans="2:11" ht="15" customHeight="1">
      <c r="B46" s="229"/>
      <c r="C46" s="230"/>
      <c r="D46" s="230"/>
      <c r="E46" s="358" t="s">
        <v>524</v>
      </c>
      <c r="F46" s="358"/>
      <c r="G46" s="358"/>
      <c r="H46" s="358"/>
      <c r="I46" s="358"/>
      <c r="J46" s="358"/>
      <c r="K46" s="226"/>
    </row>
    <row r="47" spans="2:11" ht="15" customHeight="1">
      <c r="B47" s="229"/>
      <c r="C47" s="230"/>
      <c r="D47" s="230"/>
      <c r="E47" s="358" t="s">
        <v>525</v>
      </c>
      <c r="F47" s="358"/>
      <c r="G47" s="358"/>
      <c r="H47" s="358"/>
      <c r="I47" s="358"/>
      <c r="J47" s="358"/>
      <c r="K47" s="226"/>
    </row>
    <row r="48" spans="2:11" ht="15" customHeight="1">
      <c r="B48" s="229"/>
      <c r="C48" s="230"/>
      <c r="D48" s="230"/>
      <c r="E48" s="358" t="s">
        <v>526</v>
      </c>
      <c r="F48" s="358"/>
      <c r="G48" s="358"/>
      <c r="H48" s="358"/>
      <c r="I48" s="358"/>
      <c r="J48" s="358"/>
      <c r="K48" s="226"/>
    </row>
    <row r="49" spans="2:11" ht="15" customHeight="1">
      <c r="B49" s="229"/>
      <c r="C49" s="230"/>
      <c r="D49" s="358" t="s">
        <v>527</v>
      </c>
      <c r="E49" s="358"/>
      <c r="F49" s="358"/>
      <c r="G49" s="358"/>
      <c r="H49" s="358"/>
      <c r="I49" s="358"/>
      <c r="J49" s="358"/>
      <c r="K49" s="226"/>
    </row>
    <row r="50" spans="2:11" ht="25.5" customHeight="1">
      <c r="B50" s="225"/>
      <c r="C50" s="362" t="s">
        <v>528</v>
      </c>
      <c r="D50" s="362"/>
      <c r="E50" s="362"/>
      <c r="F50" s="362"/>
      <c r="G50" s="362"/>
      <c r="H50" s="362"/>
      <c r="I50" s="362"/>
      <c r="J50" s="362"/>
      <c r="K50" s="226"/>
    </row>
    <row r="51" spans="2:11" ht="5.25" customHeight="1">
      <c r="B51" s="225"/>
      <c r="C51" s="227"/>
      <c r="D51" s="227"/>
      <c r="E51" s="227"/>
      <c r="F51" s="227"/>
      <c r="G51" s="227"/>
      <c r="H51" s="227"/>
      <c r="I51" s="227"/>
      <c r="J51" s="227"/>
      <c r="K51" s="226"/>
    </row>
    <row r="52" spans="2:11" ht="15" customHeight="1">
      <c r="B52" s="225"/>
      <c r="C52" s="358" t="s">
        <v>529</v>
      </c>
      <c r="D52" s="358"/>
      <c r="E52" s="358"/>
      <c r="F52" s="358"/>
      <c r="G52" s="358"/>
      <c r="H52" s="358"/>
      <c r="I52" s="358"/>
      <c r="J52" s="358"/>
      <c r="K52" s="226"/>
    </row>
    <row r="53" spans="2:11" ht="15" customHeight="1">
      <c r="B53" s="225"/>
      <c r="C53" s="358" t="s">
        <v>530</v>
      </c>
      <c r="D53" s="358"/>
      <c r="E53" s="358"/>
      <c r="F53" s="358"/>
      <c r="G53" s="358"/>
      <c r="H53" s="358"/>
      <c r="I53" s="358"/>
      <c r="J53" s="358"/>
      <c r="K53" s="226"/>
    </row>
    <row r="54" spans="2:11" ht="12.75" customHeight="1">
      <c r="B54" s="225"/>
      <c r="C54" s="228"/>
      <c r="D54" s="228"/>
      <c r="E54" s="228"/>
      <c r="F54" s="228"/>
      <c r="G54" s="228"/>
      <c r="H54" s="228"/>
      <c r="I54" s="228"/>
      <c r="J54" s="228"/>
      <c r="K54" s="226"/>
    </row>
    <row r="55" spans="2:11" ht="15" customHeight="1">
      <c r="B55" s="225"/>
      <c r="C55" s="358" t="s">
        <v>531</v>
      </c>
      <c r="D55" s="358"/>
      <c r="E55" s="358"/>
      <c r="F55" s="358"/>
      <c r="G55" s="358"/>
      <c r="H55" s="358"/>
      <c r="I55" s="358"/>
      <c r="J55" s="358"/>
      <c r="K55" s="226"/>
    </row>
    <row r="56" spans="2:11" ht="15" customHeight="1">
      <c r="B56" s="225"/>
      <c r="C56" s="230"/>
      <c r="D56" s="358" t="s">
        <v>532</v>
      </c>
      <c r="E56" s="358"/>
      <c r="F56" s="358"/>
      <c r="G56" s="358"/>
      <c r="H56" s="358"/>
      <c r="I56" s="358"/>
      <c r="J56" s="358"/>
      <c r="K56" s="226"/>
    </row>
    <row r="57" spans="2:11" ht="15" customHeight="1">
      <c r="B57" s="225"/>
      <c r="C57" s="230"/>
      <c r="D57" s="358" t="s">
        <v>533</v>
      </c>
      <c r="E57" s="358"/>
      <c r="F57" s="358"/>
      <c r="G57" s="358"/>
      <c r="H57" s="358"/>
      <c r="I57" s="358"/>
      <c r="J57" s="358"/>
      <c r="K57" s="226"/>
    </row>
    <row r="58" spans="2:11" ht="15" customHeight="1">
      <c r="B58" s="225"/>
      <c r="C58" s="230"/>
      <c r="D58" s="358" t="s">
        <v>534</v>
      </c>
      <c r="E58" s="358"/>
      <c r="F58" s="358"/>
      <c r="G58" s="358"/>
      <c r="H58" s="358"/>
      <c r="I58" s="358"/>
      <c r="J58" s="358"/>
      <c r="K58" s="226"/>
    </row>
    <row r="59" spans="2:11" ht="15" customHeight="1">
      <c r="B59" s="225"/>
      <c r="C59" s="230"/>
      <c r="D59" s="358" t="s">
        <v>535</v>
      </c>
      <c r="E59" s="358"/>
      <c r="F59" s="358"/>
      <c r="G59" s="358"/>
      <c r="H59" s="358"/>
      <c r="I59" s="358"/>
      <c r="J59" s="358"/>
      <c r="K59" s="226"/>
    </row>
    <row r="60" spans="2:11" ht="15" customHeight="1">
      <c r="B60" s="225"/>
      <c r="C60" s="230"/>
      <c r="D60" s="359" t="s">
        <v>536</v>
      </c>
      <c r="E60" s="359"/>
      <c r="F60" s="359"/>
      <c r="G60" s="359"/>
      <c r="H60" s="359"/>
      <c r="I60" s="359"/>
      <c r="J60" s="359"/>
      <c r="K60" s="226"/>
    </row>
    <row r="61" spans="2:11" ht="15" customHeight="1">
      <c r="B61" s="225"/>
      <c r="C61" s="230"/>
      <c r="D61" s="358" t="s">
        <v>537</v>
      </c>
      <c r="E61" s="358"/>
      <c r="F61" s="358"/>
      <c r="G61" s="358"/>
      <c r="H61" s="358"/>
      <c r="I61" s="358"/>
      <c r="J61" s="358"/>
      <c r="K61" s="226"/>
    </row>
    <row r="62" spans="2:11" ht="12.75" customHeight="1">
      <c r="B62" s="225"/>
      <c r="C62" s="230"/>
      <c r="D62" s="230"/>
      <c r="E62" s="233"/>
      <c r="F62" s="230"/>
      <c r="G62" s="230"/>
      <c r="H62" s="230"/>
      <c r="I62" s="230"/>
      <c r="J62" s="230"/>
      <c r="K62" s="226"/>
    </row>
    <row r="63" spans="2:11" ht="15" customHeight="1">
      <c r="B63" s="225"/>
      <c r="C63" s="230"/>
      <c r="D63" s="358" t="s">
        <v>538</v>
      </c>
      <c r="E63" s="358"/>
      <c r="F63" s="358"/>
      <c r="G63" s="358"/>
      <c r="H63" s="358"/>
      <c r="I63" s="358"/>
      <c r="J63" s="358"/>
      <c r="K63" s="226"/>
    </row>
    <row r="64" spans="2:11" ht="15" customHeight="1">
      <c r="B64" s="225"/>
      <c r="C64" s="230"/>
      <c r="D64" s="359" t="s">
        <v>539</v>
      </c>
      <c r="E64" s="359"/>
      <c r="F64" s="359"/>
      <c r="G64" s="359"/>
      <c r="H64" s="359"/>
      <c r="I64" s="359"/>
      <c r="J64" s="359"/>
      <c r="K64" s="226"/>
    </row>
    <row r="65" spans="2:11" ht="15" customHeight="1">
      <c r="B65" s="225"/>
      <c r="C65" s="230"/>
      <c r="D65" s="358" t="s">
        <v>540</v>
      </c>
      <c r="E65" s="358"/>
      <c r="F65" s="358"/>
      <c r="G65" s="358"/>
      <c r="H65" s="358"/>
      <c r="I65" s="358"/>
      <c r="J65" s="358"/>
      <c r="K65" s="226"/>
    </row>
    <row r="66" spans="2:11" ht="15" customHeight="1">
      <c r="B66" s="225"/>
      <c r="C66" s="230"/>
      <c r="D66" s="358" t="s">
        <v>541</v>
      </c>
      <c r="E66" s="358"/>
      <c r="F66" s="358"/>
      <c r="G66" s="358"/>
      <c r="H66" s="358"/>
      <c r="I66" s="358"/>
      <c r="J66" s="358"/>
      <c r="K66" s="226"/>
    </row>
    <row r="67" spans="2:11" ht="15" customHeight="1">
      <c r="B67" s="225"/>
      <c r="C67" s="230"/>
      <c r="D67" s="358" t="s">
        <v>542</v>
      </c>
      <c r="E67" s="358"/>
      <c r="F67" s="358"/>
      <c r="G67" s="358"/>
      <c r="H67" s="358"/>
      <c r="I67" s="358"/>
      <c r="J67" s="358"/>
      <c r="K67" s="226"/>
    </row>
    <row r="68" spans="2:11" ht="15" customHeight="1">
      <c r="B68" s="225"/>
      <c r="C68" s="230"/>
      <c r="D68" s="358" t="s">
        <v>543</v>
      </c>
      <c r="E68" s="358"/>
      <c r="F68" s="358"/>
      <c r="G68" s="358"/>
      <c r="H68" s="358"/>
      <c r="I68" s="358"/>
      <c r="J68" s="358"/>
      <c r="K68" s="226"/>
    </row>
    <row r="69" spans="2:11" ht="12.75" customHeight="1">
      <c r="B69" s="234"/>
      <c r="C69" s="235"/>
      <c r="D69" s="235"/>
      <c r="E69" s="235"/>
      <c r="F69" s="235"/>
      <c r="G69" s="235"/>
      <c r="H69" s="235"/>
      <c r="I69" s="235"/>
      <c r="J69" s="235"/>
      <c r="K69" s="236"/>
    </row>
    <row r="70" spans="2:11" ht="18.75" customHeight="1">
      <c r="B70" s="237"/>
      <c r="C70" s="237"/>
      <c r="D70" s="237"/>
      <c r="E70" s="237"/>
      <c r="F70" s="237"/>
      <c r="G70" s="237"/>
      <c r="H70" s="237"/>
      <c r="I70" s="237"/>
      <c r="J70" s="237"/>
      <c r="K70" s="238"/>
    </row>
    <row r="71" spans="2:11" ht="18.75" customHeight="1">
      <c r="B71" s="238"/>
      <c r="C71" s="238"/>
      <c r="D71" s="238"/>
      <c r="E71" s="238"/>
      <c r="F71" s="238"/>
      <c r="G71" s="238"/>
      <c r="H71" s="238"/>
      <c r="I71" s="238"/>
      <c r="J71" s="238"/>
      <c r="K71" s="238"/>
    </row>
    <row r="72" spans="2:11" ht="7.5" customHeight="1">
      <c r="B72" s="239"/>
      <c r="C72" s="240"/>
      <c r="D72" s="240"/>
      <c r="E72" s="240"/>
      <c r="F72" s="240"/>
      <c r="G72" s="240"/>
      <c r="H72" s="240"/>
      <c r="I72" s="240"/>
      <c r="J72" s="240"/>
      <c r="K72" s="241"/>
    </row>
    <row r="73" spans="2:11" ht="45" customHeight="1">
      <c r="B73" s="242"/>
      <c r="C73" s="360" t="s">
        <v>85</v>
      </c>
      <c r="D73" s="360"/>
      <c r="E73" s="360"/>
      <c r="F73" s="360"/>
      <c r="G73" s="360"/>
      <c r="H73" s="360"/>
      <c r="I73" s="360"/>
      <c r="J73" s="360"/>
      <c r="K73" s="243"/>
    </row>
    <row r="74" spans="2:11" ht="17.25" customHeight="1">
      <c r="B74" s="242"/>
      <c r="C74" s="244" t="s">
        <v>544</v>
      </c>
      <c r="D74" s="244"/>
      <c r="E74" s="244"/>
      <c r="F74" s="244" t="s">
        <v>545</v>
      </c>
      <c r="G74" s="245"/>
      <c r="H74" s="244" t="s">
        <v>108</v>
      </c>
      <c r="I74" s="244" t="s">
        <v>56</v>
      </c>
      <c r="J74" s="244" t="s">
        <v>546</v>
      </c>
      <c r="K74" s="243"/>
    </row>
    <row r="75" spans="2:11" ht="17.25" customHeight="1">
      <c r="B75" s="242"/>
      <c r="C75" s="246" t="s">
        <v>547</v>
      </c>
      <c r="D75" s="246"/>
      <c r="E75" s="246"/>
      <c r="F75" s="247" t="s">
        <v>548</v>
      </c>
      <c r="G75" s="248"/>
      <c r="H75" s="246"/>
      <c r="I75" s="246"/>
      <c r="J75" s="246" t="s">
        <v>549</v>
      </c>
      <c r="K75" s="243"/>
    </row>
    <row r="76" spans="2:11" ht="5.25" customHeight="1">
      <c r="B76" s="242"/>
      <c r="C76" s="249"/>
      <c r="D76" s="249"/>
      <c r="E76" s="249"/>
      <c r="F76" s="249"/>
      <c r="G76" s="250"/>
      <c r="H76" s="249"/>
      <c r="I76" s="249"/>
      <c r="J76" s="249"/>
      <c r="K76" s="243"/>
    </row>
    <row r="77" spans="2:11" ht="15" customHeight="1">
      <c r="B77" s="242"/>
      <c r="C77" s="232" t="s">
        <v>52</v>
      </c>
      <c r="D77" s="249"/>
      <c r="E77" s="249"/>
      <c r="F77" s="251" t="s">
        <v>550</v>
      </c>
      <c r="G77" s="250"/>
      <c r="H77" s="232" t="s">
        <v>551</v>
      </c>
      <c r="I77" s="232" t="s">
        <v>552</v>
      </c>
      <c r="J77" s="232">
        <v>20</v>
      </c>
      <c r="K77" s="243"/>
    </row>
    <row r="78" spans="2:11" ht="15" customHeight="1">
      <c r="B78" s="242"/>
      <c r="C78" s="232" t="s">
        <v>553</v>
      </c>
      <c r="D78" s="232"/>
      <c r="E78" s="232"/>
      <c r="F78" s="251" t="s">
        <v>550</v>
      </c>
      <c r="G78" s="250"/>
      <c r="H78" s="232" t="s">
        <v>554</v>
      </c>
      <c r="I78" s="232" t="s">
        <v>552</v>
      </c>
      <c r="J78" s="232">
        <v>120</v>
      </c>
      <c r="K78" s="243"/>
    </row>
    <row r="79" spans="2:11" ht="15" customHeight="1">
      <c r="B79" s="252"/>
      <c r="C79" s="232" t="s">
        <v>555</v>
      </c>
      <c r="D79" s="232"/>
      <c r="E79" s="232"/>
      <c r="F79" s="251" t="s">
        <v>556</v>
      </c>
      <c r="G79" s="250"/>
      <c r="H79" s="232" t="s">
        <v>557</v>
      </c>
      <c r="I79" s="232" t="s">
        <v>552</v>
      </c>
      <c r="J79" s="232">
        <v>50</v>
      </c>
      <c r="K79" s="243"/>
    </row>
    <row r="80" spans="2:11" ht="15" customHeight="1">
      <c r="B80" s="252"/>
      <c r="C80" s="232" t="s">
        <v>558</v>
      </c>
      <c r="D80" s="232"/>
      <c r="E80" s="232"/>
      <c r="F80" s="251" t="s">
        <v>550</v>
      </c>
      <c r="G80" s="250"/>
      <c r="H80" s="232" t="s">
        <v>559</v>
      </c>
      <c r="I80" s="232" t="s">
        <v>560</v>
      </c>
      <c r="J80" s="232"/>
      <c r="K80" s="243"/>
    </row>
    <row r="81" spans="2:11" ht="15" customHeight="1">
      <c r="B81" s="252"/>
      <c r="C81" s="253" t="s">
        <v>561</v>
      </c>
      <c r="D81" s="253"/>
      <c r="E81" s="253"/>
      <c r="F81" s="254" t="s">
        <v>556</v>
      </c>
      <c r="G81" s="253"/>
      <c r="H81" s="253" t="s">
        <v>562</v>
      </c>
      <c r="I81" s="253" t="s">
        <v>552</v>
      </c>
      <c r="J81" s="253">
        <v>15</v>
      </c>
      <c r="K81" s="243"/>
    </row>
    <row r="82" spans="2:11" ht="15" customHeight="1">
      <c r="B82" s="252"/>
      <c r="C82" s="253" t="s">
        <v>563</v>
      </c>
      <c r="D82" s="253"/>
      <c r="E82" s="253"/>
      <c r="F82" s="254" t="s">
        <v>556</v>
      </c>
      <c r="G82" s="253"/>
      <c r="H82" s="253" t="s">
        <v>564</v>
      </c>
      <c r="I82" s="253" t="s">
        <v>552</v>
      </c>
      <c r="J82" s="253">
        <v>15</v>
      </c>
      <c r="K82" s="243"/>
    </row>
    <row r="83" spans="2:11" ht="15" customHeight="1">
      <c r="B83" s="252"/>
      <c r="C83" s="253" t="s">
        <v>565</v>
      </c>
      <c r="D83" s="253"/>
      <c r="E83" s="253"/>
      <c r="F83" s="254" t="s">
        <v>556</v>
      </c>
      <c r="G83" s="253"/>
      <c r="H83" s="253" t="s">
        <v>566</v>
      </c>
      <c r="I83" s="253" t="s">
        <v>552</v>
      </c>
      <c r="J83" s="253">
        <v>20</v>
      </c>
      <c r="K83" s="243"/>
    </row>
    <row r="84" spans="2:11" ht="15" customHeight="1">
      <c r="B84" s="252"/>
      <c r="C84" s="253" t="s">
        <v>567</v>
      </c>
      <c r="D84" s="253"/>
      <c r="E84" s="253"/>
      <c r="F84" s="254" t="s">
        <v>556</v>
      </c>
      <c r="G84" s="253"/>
      <c r="H84" s="253" t="s">
        <v>568</v>
      </c>
      <c r="I84" s="253" t="s">
        <v>552</v>
      </c>
      <c r="J84" s="253">
        <v>20</v>
      </c>
      <c r="K84" s="243"/>
    </row>
    <row r="85" spans="2:11" ht="15" customHeight="1">
      <c r="B85" s="252"/>
      <c r="C85" s="232" t="s">
        <v>569</v>
      </c>
      <c r="D85" s="232"/>
      <c r="E85" s="232"/>
      <c r="F85" s="251" t="s">
        <v>556</v>
      </c>
      <c r="G85" s="250"/>
      <c r="H85" s="232" t="s">
        <v>570</v>
      </c>
      <c r="I85" s="232" t="s">
        <v>552</v>
      </c>
      <c r="J85" s="232">
        <v>50</v>
      </c>
      <c r="K85" s="243"/>
    </row>
    <row r="86" spans="2:11" ht="15" customHeight="1">
      <c r="B86" s="252"/>
      <c r="C86" s="232" t="s">
        <v>571</v>
      </c>
      <c r="D86" s="232"/>
      <c r="E86" s="232"/>
      <c r="F86" s="251" t="s">
        <v>556</v>
      </c>
      <c r="G86" s="250"/>
      <c r="H86" s="232" t="s">
        <v>572</v>
      </c>
      <c r="I86" s="232" t="s">
        <v>552</v>
      </c>
      <c r="J86" s="232">
        <v>20</v>
      </c>
      <c r="K86" s="243"/>
    </row>
    <row r="87" spans="2:11" ht="15" customHeight="1">
      <c r="B87" s="252"/>
      <c r="C87" s="232" t="s">
        <v>573</v>
      </c>
      <c r="D87" s="232"/>
      <c r="E87" s="232"/>
      <c r="F87" s="251" t="s">
        <v>556</v>
      </c>
      <c r="G87" s="250"/>
      <c r="H87" s="232" t="s">
        <v>574</v>
      </c>
      <c r="I87" s="232" t="s">
        <v>552</v>
      </c>
      <c r="J87" s="232">
        <v>20</v>
      </c>
      <c r="K87" s="243"/>
    </row>
    <row r="88" spans="2:11" ht="15" customHeight="1">
      <c r="B88" s="252"/>
      <c r="C88" s="232" t="s">
        <v>575</v>
      </c>
      <c r="D88" s="232"/>
      <c r="E88" s="232"/>
      <c r="F88" s="251" t="s">
        <v>556</v>
      </c>
      <c r="G88" s="250"/>
      <c r="H88" s="232" t="s">
        <v>576</v>
      </c>
      <c r="I88" s="232" t="s">
        <v>552</v>
      </c>
      <c r="J88" s="232">
        <v>50</v>
      </c>
      <c r="K88" s="243"/>
    </row>
    <row r="89" spans="2:11" ht="15" customHeight="1">
      <c r="B89" s="252"/>
      <c r="C89" s="232" t="s">
        <v>577</v>
      </c>
      <c r="D89" s="232"/>
      <c r="E89" s="232"/>
      <c r="F89" s="251" t="s">
        <v>556</v>
      </c>
      <c r="G89" s="250"/>
      <c r="H89" s="232" t="s">
        <v>577</v>
      </c>
      <c r="I89" s="232" t="s">
        <v>552</v>
      </c>
      <c r="J89" s="232">
        <v>50</v>
      </c>
      <c r="K89" s="243"/>
    </row>
    <row r="90" spans="2:11" ht="15" customHeight="1">
      <c r="B90" s="252"/>
      <c r="C90" s="232" t="s">
        <v>113</v>
      </c>
      <c r="D90" s="232"/>
      <c r="E90" s="232"/>
      <c r="F90" s="251" t="s">
        <v>556</v>
      </c>
      <c r="G90" s="250"/>
      <c r="H90" s="232" t="s">
        <v>578</v>
      </c>
      <c r="I90" s="232" t="s">
        <v>552</v>
      </c>
      <c r="J90" s="232">
        <v>255</v>
      </c>
      <c r="K90" s="243"/>
    </row>
    <row r="91" spans="2:11" ht="15" customHeight="1">
      <c r="B91" s="252"/>
      <c r="C91" s="232" t="s">
        <v>579</v>
      </c>
      <c r="D91" s="232"/>
      <c r="E91" s="232"/>
      <c r="F91" s="251" t="s">
        <v>550</v>
      </c>
      <c r="G91" s="250"/>
      <c r="H91" s="232" t="s">
        <v>580</v>
      </c>
      <c r="I91" s="232" t="s">
        <v>581</v>
      </c>
      <c r="J91" s="232"/>
      <c r="K91" s="243"/>
    </row>
    <row r="92" spans="2:11" ht="15" customHeight="1">
      <c r="B92" s="252"/>
      <c r="C92" s="232" t="s">
        <v>582</v>
      </c>
      <c r="D92" s="232"/>
      <c r="E92" s="232"/>
      <c r="F92" s="251" t="s">
        <v>550</v>
      </c>
      <c r="G92" s="250"/>
      <c r="H92" s="232" t="s">
        <v>583</v>
      </c>
      <c r="I92" s="232" t="s">
        <v>584</v>
      </c>
      <c r="J92" s="232"/>
      <c r="K92" s="243"/>
    </row>
    <row r="93" spans="2:11" ht="15" customHeight="1">
      <c r="B93" s="252"/>
      <c r="C93" s="232" t="s">
        <v>585</v>
      </c>
      <c r="D93" s="232"/>
      <c r="E93" s="232"/>
      <c r="F93" s="251" t="s">
        <v>550</v>
      </c>
      <c r="G93" s="250"/>
      <c r="H93" s="232" t="s">
        <v>585</v>
      </c>
      <c r="I93" s="232" t="s">
        <v>584</v>
      </c>
      <c r="J93" s="232"/>
      <c r="K93" s="243"/>
    </row>
    <row r="94" spans="2:11" ht="15" customHeight="1">
      <c r="B94" s="252"/>
      <c r="C94" s="232" t="s">
        <v>37</v>
      </c>
      <c r="D94" s="232"/>
      <c r="E94" s="232"/>
      <c r="F94" s="251" t="s">
        <v>550</v>
      </c>
      <c r="G94" s="250"/>
      <c r="H94" s="232" t="s">
        <v>586</v>
      </c>
      <c r="I94" s="232" t="s">
        <v>584</v>
      </c>
      <c r="J94" s="232"/>
      <c r="K94" s="243"/>
    </row>
    <row r="95" spans="2:11" ht="15" customHeight="1">
      <c r="B95" s="252"/>
      <c r="C95" s="232" t="s">
        <v>47</v>
      </c>
      <c r="D95" s="232"/>
      <c r="E95" s="232"/>
      <c r="F95" s="251" t="s">
        <v>550</v>
      </c>
      <c r="G95" s="250"/>
      <c r="H95" s="232" t="s">
        <v>587</v>
      </c>
      <c r="I95" s="232" t="s">
        <v>584</v>
      </c>
      <c r="J95" s="232"/>
      <c r="K95" s="243"/>
    </row>
    <row r="96" spans="2:11" ht="15" customHeight="1">
      <c r="B96" s="255"/>
      <c r="C96" s="256"/>
      <c r="D96" s="256"/>
      <c r="E96" s="256"/>
      <c r="F96" s="256"/>
      <c r="G96" s="256"/>
      <c r="H96" s="256"/>
      <c r="I96" s="256"/>
      <c r="J96" s="256"/>
      <c r="K96" s="257"/>
    </row>
    <row r="97" spans="2:11" ht="18.75" customHeight="1">
      <c r="B97" s="258"/>
      <c r="C97" s="259"/>
      <c r="D97" s="259"/>
      <c r="E97" s="259"/>
      <c r="F97" s="259"/>
      <c r="G97" s="259"/>
      <c r="H97" s="259"/>
      <c r="I97" s="259"/>
      <c r="J97" s="259"/>
      <c r="K97" s="258"/>
    </row>
    <row r="98" spans="2:11" ht="18.75" customHeight="1">
      <c r="B98" s="238"/>
      <c r="C98" s="238"/>
      <c r="D98" s="238"/>
      <c r="E98" s="238"/>
      <c r="F98" s="238"/>
      <c r="G98" s="238"/>
      <c r="H98" s="238"/>
      <c r="I98" s="238"/>
      <c r="J98" s="238"/>
      <c r="K98" s="238"/>
    </row>
    <row r="99" spans="2:11" ht="7.5" customHeight="1">
      <c r="B99" s="239"/>
      <c r="C99" s="240"/>
      <c r="D99" s="240"/>
      <c r="E99" s="240"/>
      <c r="F99" s="240"/>
      <c r="G99" s="240"/>
      <c r="H99" s="240"/>
      <c r="I99" s="240"/>
      <c r="J99" s="240"/>
      <c r="K99" s="241"/>
    </row>
    <row r="100" spans="2:11" ht="45" customHeight="1">
      <c r="B100" s="242"/>
      <c r="C100" s="360" t="s">
        <v>588</v>
      </c>
      <c r="D100" s="360"/>
      <c r="E100" s="360"/>
      <c r="F100" s="360"/>
      <c r="G100" s="360"/>
      <c r="H100" s="360"/>
      <c r="I100" s="360"/>
      <c r="J100" s="360"/>
      <c r="K100" s="243"/>
    </row>
    <row r="101" spans="2:11" ht="17.25" customHeight="1">
      <c r="B101" s="242"/>
      <c r="C101" s="244" t="s">
        <v>544</v>
      </c>
      <c r="D101" s="244"/>
      <c r="E101" s="244"/>
      <c r="F101" s="244" t="s">
        <v>545</v>
      </c>
      <c r="G101" s="245"/>
      <c r="H101" s="244" t="s">
        <v>108</v>
      </c>
      <c r="I101" s="244" t="s">
        <v>56</v>
      </c>
      <c r="J101" s="244" t="s">
        <v>546</v>
      </c>
      <c r="K101" s="243"/>
    </row>
    <row r="102" spans="2:11" ht="17.25" customHeight="1">
      <c r="B102" s="242"/>
      <c r="C102" s="246" t="s">
        <v>547</v>
      </c>
      <c r="D102" s="246"/>
      <c r="E102" s="246"/>
      <c r="F102" s="247" t="s">
        <v>548</v>
      </c>
      <c r="G102" s="248"/>
      <c r="H102" s="246"/>
      <c r="I102" s="246"/>
      <c r="J102" s="246" t="s">
        <v>549</v>
      </c>
      <c r="K102" s="243"/>
    </row>
    <row r="103" spans="2:11" ht="5.25" customHeight="1">
      <c r="B103" s="242"/>
      <c r="C103" s="244"/>
      <c r="D103" s="244"/>
      <c r="E103" s="244"/>
      <c r="F103" s="244"/>
      <c r="G103" s="260"/>
      <c r="H103" s="244"/>
      <c r="I103" s="244"/>
      <c r="J103" s="244"/>
      <c r="K103" s="243"/>
    </row>
    <row r="104" spans="2:11" ht="15" customHeight="1">
      <c r="B104" s="242"/>
      <c r="C104" s="232" t="s">
        <v>52</v>
      </c>
      <c r="D104" s="249"/>
      <c r="E104" s="249"/>
      <c r="F104" s="251" t="s">
        <v>550</v>
      </c>
      <c r="G104" s="260"/>
      <c r="H104" s="232" t="s">
        <v>589</v>
      </c>
      <c r="I104" s="232" t="s">
        <v>552</v>
      </c>
      <c r="J104" s="232">
        <v>20</v>
      </c>
      <c r="K104" s="243"/>
    </row>
    <row r="105" spans="2:11" ht="15" customHeight="1">
      <c r="B105" s="242"/>
      <c r="C105" s="232" t="s">
        <v>553</v>
      </c>
      <c r="D105" s="232"/>
      <c r="E105" s="232"/>
      <c r="F105" s="251" t="s">
        <v>550</v>
      </c>
      <c r="G105" s="232"/>
      <c r="H105" s="232" t="s">
        <v>589</v>
      </c>
      <c r="I105" s="232" t="s">
        <v>552</v>
      </c>
      <c r="J105" s="232">
        <v>120</v>
      </c>
      <c r="K105" s="243"/>
    </row>
    <row r="106" spans="2:11" ht="15" customHeight="1">
      <c r="B106" s="252"/>
      <c r="C106" s="232" t="s">
        <v>555</v>
      </c>
      <c r="D106" s="232"/>
      <c r="E106" s="232"/>
      <c r="F106" s="251" t="s">
        <v>556</v>
      </c>
      <c r="G106" s="232"/>
      <c r="H106" s="232" t="s">
        <v>589</v>
      </c>
      <c r="I106" s="232" t="s">
        <v>552</v>
      </c>
      <c r="J106" s="232">
        <v>50</v>
      </c>
      <c r="K106" s="243"/>
    </row>
    <row r="107" spans="2:11" ht="15" customHeight="1">
      <c r="B107" s="252"/>
      <c r="C107" s="232" t="s">
        <v>558</v>
      </c>
      <c r="D107" s="232"/>
      <c r="E107" s="232"/>
      <c r="F107" s="251" t="s">
        <v>550</v>
      </c>
      <c r="G107" s="232"/>
      <c r="H107" s="232" t="s">
        <v>589</v>
      </c>
      <c r="I107" s="232" t="s">
        <v>560</v>
      </c>
      <c r="J107" s="232"/>
      <c r="K107" s="243"/>
    </row>
    <row r="108" spans="2:11" ht="15" customHeight="1">
      <c r="B108" s="252"/>
      <c r="C108" s="232" t="s">
        <v>569</v>
      </c>
      <c r="D108" s="232"/>
      <c r="E108" s="232"/>
      <c r="F108" s="251" t="s">
        <v>556</v>
      </c>
      <c r="G108" s="232"/>
      <c r="H108" s="232" t="s">
        <v>589</v>
      </c>
      <c r="I108" s="232" t="s">
        <v>552</v>
      </c>
      <c r="J108" s="232">
        <v>50</v>
      </c>
      <c r="K108" s="243"/>
    </row>
    <row r="109" spans="2:11" ht="15" customHeight="1">
      <c r="B109" s="252"/>
      <c r="C109" s="232" t="s">
        <v>577</v>
      </c>
      <c r="D109" s="232"/>
      <c r="E109" s="232"/>
      <c r="F109" s="251" t="s">
        <v>556</v>
      </c>
      <c r="G109" s="232"/>
      <c r="H109" s="232" t="s">
        <v>589</v>
      </c>
      <c r="I109" s="232" t="s">
        <v>552</v>
      </c>
      <c r="J109" s="232">
        <v>50</v>
      </c>
      <c r="K109" s="243"/>
    </row>
    <row r="110" spans="2:11" ht="15" customHeight="1">
      <c r="B110" s="252"/>
      <c r="C110" s="232" t="s">
        <v>575</v>
      </c>
      <c r="D110" s="232"/>
      <c r="E110" s="232"/>
      <c r="F110" s="251" t="s">
        <v>556</v>
      </c>
      <c r="G110" s="232"/>
      <c r="H110" s="232" t="s">
        <v>589</v>
      </c>
      <c r="I110" s="232" t="s">
        <v>552</v>
      </c>
      <c r="J110" s="232">
        <v>50</v>
      </c>
      <c r="K110" s="243"/>
    </row>
    <row r="111" spans="2:11" ht="15" customHeight="1">
      <c r="B111" s="252"/>
      <c r="C111" s="232" t="s">
        <v>52</v>
      </c>
      <c r="D111" s="232"/>
      <c r="E111" s="232"/>
      <c r="F111" s="251" t="s">
        <v>550</v>
      </c>
      <c r="G111" s="232"/>
      <c r="H111" s="232" t="s">
        <v>590</v>
      </c>
      <c r="I111" s="232" t="s">
        <v>552</v>
      </c>
      <c r="J111" s="232">
        <v>20</v>
      </c>
      <c r="K111" s="243"/>
    </row>
    <row r="112" spans="2:11" ht="15" customHeight="1">
      <c r="B112" s="252"/>
      <c r="C112" s="232" t="s">
        <v>591</v>
      </c>
      <c r="D112" s="232"/>
      <c r="E112" s="232"/>
      <c r="F112" s="251" t="s">
        <v>550</v>
      </c>
      <c r="G112" s="232"/>
      <c r="H112" s="232" t="s">
        <v>592</v>
      </c>
      <c r="I112" s="232" t="s">
        <v>552</v>
      </c>
      <c r="J112" s="232">
        <v>120</v>
      </c>
      <c r="K112" s="243"/>
    </row>
    <row r="113" spans="2:11" ht="15" customHeight="1">
      <c r="B113" s="252"/>
      <c r="C113" s="232" t="s">
        <v>37</v>
      </c>
      <c r="D113" s="232"/>
      <c r="E113" s="232"/>
      <c r="F113" s="251" t="s">
        <v>550</v>
      </c>
      <c r="G113" s="232"/>
      <c r="H113" s="232" t="s">
        <v>593</v>
      </c>
      <c r="I113" s="232" t="s">
        <v>584</v>
      </c>
      <c r="J113" s="232"/>
      <c r="K113" s="243"/>
    </row>
    <row r="114" spans="2:11" ht="15" customHeight="1">
      <c r="B114" s="252"/>
      <c r="C114" s="232" t="s">
        <v>47</v>
      </c>
      <c r="D114" s="232"/>
      <c r="E114" s="232"/>
      <c r="F114" s="251" t="s">
        <v>550</v>
      </c>
      <c r="G114" s="232"/>
      <c r="H114" s="232" t="s">
        <v>594</v>
      </c>
      <c r="I114" s="232" t="s">
        <v>584</v>
      </c>
      <c r="J114" s="232"/>
      <c r="K114" s="243"/>
    </row>
    <row r="115" spans="2:11" ht="15" customHeight="1">
      <c r="B115" s="252"/>
      <c r="C115" s="232" t="s">
        <v>56</v>
      </c>
      <c r="D115" s="232"/>
      <c r="E115" s="232"/>
      <c r="F115" s="251" t="s">
        <v>550</v>
      </c>
      <c r="G115" s="232"/>
      <c r="H115" s="232" t="s">
        <v>595</v>
      </c>
      <c r="I115" s="232" t="s">
        <v>596</v>
      </c>
      <c r="J115" s="232"/>
      <c r="K115" s="243"/>
    </row>
    <row r="116" spans="2:11" ht="15" customHeight="1">
      <c r="B116" s="255"/>
      <c r="C116" s="261"/>
      <c r="D116" s="261"/>
      <c r="E116" s="261"/>
      <c r="F116" s="261"/>
      <c r="G116" s="261"/>
      <c r="H116" s="261"/>
      <c r="I116" s="261"/>
      <c r="J116" s="261"/>
      <c r="K116" s="257"/>
    </row>
    <row r="117" spans="2:11" ht="18.75" customHeight="1">
      <c r="B117" s="262"/>
      <c r="C117" s="228"/>
      <c r="D117" s="228"/>
      <c r="E117" s="228"/>
      <c r="F117" s="263"/>
      <c r="G117" s="228"/>
      <c r="H117" s="228"/>
      <c r="I117" s="228"/>
      <c r="J117" s="228"/>
      <c r="K117" s="262"/>
    </row>
    <row r="118" spans="2:11" ht="18.75" customHeight="1">
      <c r="B118" s="238"/>
      <c r="C118" s="238"/>
      <c r="D118" s="238"/>
      <c r="E118" s="238"/>
      <c r="F118" s="238"/>
      <c r="G118" s="238"/>
      <c r="H118" s="238"/>
      <c r="I118" s="238"/>
      <c r="J118" s="238"/>
      <c r="K118" s="238"/>
    </row>
    <row r="119" spans="2:11" ht="7.5" customHeight="1">
      <c r="B119" s="264"/>
      <c r="C119" s="265"/>
      <c r="D119" s="265"/>
      <c r="E119" s="265"/>
      <c r="F119" s="265"/>
      <c r="G119" s="265"/>
      <c r="H119" s="265"/>
      <c r="I119" s="265"/>
      <c r="J119" s="265"/>
      <c r="K119" s="266"/>
    </row>
    <row r="120" spans="2:11" ht="45" customHeight="1">
      <c r="B120" s="267"/>
      <c r="C120" s="355" t="s">
        <v>597</v>
      </c>
      <c r="D120" s="355"/>
      <c r="E120" s="355"/>
      <c r="F120" s="355"/>
      <c r="G120" s="355"/>
      <c r="H120" s="355"/>
      <c r="I120" s="355"/>
      <c r="J120" s="355"/>
      <c r="K120" s="268"/>
    </row>
    <row r="121" spans="2:11" ht="17.25" customHeight="1">
      <c r="B121" s="269"/>
      <c r="C121" s="244" t="s">
        <v>544</v>
      </c>
      <c r="D121" s="244"/>
      <c r="E121" s="244"/>
      <c r="F121" s="244" t="s">
        <v>545</v>
      </c>
      <c r="G121" s="245"/>
      <c r="H121" s="244" t="s">
        <v>108</v>
      </c>
      <c r="I121" s="244" t="s">
        <v>56</v>
      </c>
      <c r="J121" s="244" t="s">
        <v>546</v>
      </c>
      <c r="K121" s="270"/>
    </row>
    <row r="122" spans="2:11" ht="17.25" customHeight="1">
      <c r="B122" s="269"/>
      <c r="C122" s="246" t="s">
        <v>547</v>
      </c>
      <c r="D122" s="246"/>
      <c r="E122" s="246"/>
      <c r="F122" s="247" t="s">
        <v>548</v>
      </c>
      <c r="G122" s="248"/>
      <c r="H122" s="246"/>
      <c r="I122" s="246"/>
      <c r="J122" s="246" t="s">
        <v>549</v>
      </c>
      <c r="K122" s="270"/>
    </row>
    <row r="123" spans="2:11" ht="5.25" customHeight="1">
      <c r="B123" s="271"/>
      <c r="C123" s="249"/>
      <c r="D123" s="249"/>
      <c r="E123" s="249"/>
      <c r="F123" s="249"/>
      <c r="G123" s="232"/>
      <c r="H123" s="249"/>
      <c r="I123" s="249"/>
      <c r="J123" s="249"/>
      <c r="K123" s="272"/>
    </row>
    <row r="124" spans="2:11" ht="15" customHeight="1">
      <c r="B124" s="271"/>
      <c r="C124" s="232" t="s">
        <v>553</v>
      </c>
      <c r="D124" s="249"/>
      <c r="E124" s="249"/>
      <c r="F124" s="251" t="s">
        <v>550</v>
      </c>
      <c r="G124" s="232"/>
      <c r="H124" s="232" t="s">
        <v>589</v>
      </c>
      <c r="I124" s="232" t="s">
        <v>552</v>
      </c>
      <c r="J124" s="232">
        <v>120</v>
      </c>
      <c r="K124" s="273"/>
    </row>
    <row r="125" spans="2:11" ht="15" customHeight="1">
      <c r="B125" s="271"/>
      <c r="C125" s="232" t="s">
        <v>598</v>
      </c>
      <c r="D125" s="232"/>
      <c r="E125" s="232"/>
      <c r="F125" s="251" t="s">
        <v>550</v>
      </c>
      <c r="G125" s="232"/>
      <c r="H125" s="232" t="s">
        <v>599</v>
      </c>
      <c r="I125" s="232" t="s">
        <v>552</v>
      </c>
      <c r="J125" s="232" t="s">
        <v>600</v>
      </c>
      <c r="K125" s="273"/>
    </row>
    <row r="126" spans="2:11" ht="15" customHeight="1">
      <c r="B126" s="271"/>
      <c r="C126" s="232" t="s">
        <v>499</v>
      </c>
      <c r="D126" s="232"/>
      <c r="E126" s="232"/>
      <c r="F126" s="251" t="s">
        <v>550</v>
      </c>
      <c r="G126" s="232"/>
      <c r="H126" s="232" t="s">
        <v>601</v>
      </c>
      <c r="I126" s="232" t="s">
        <v>552</v>
      </c>
      <c r="J126" s="232" t="s">
        <v>600</v>
      </c>
      <c r="K126" s="273"/>
    </row>
    <row r="127" spans="2:11" ht="15" customHeight="1">
      <c r="B127" s="271"/>
      <c r="C127" s="232" t="s">
        <v>561</v>
      </c>
      <c r="D127" s="232"/>
      <c r="E127" s="232"/>
      <c r="F127" s="251" t="s">
        <v>556</v>
      </c>
      <c r="G127" s="232"/>
      <c r="H127" s="232" t="s">
        <v>562</v>
      </c>
      <c r="I127" s="232" t="s">
        <v>552</v>
      </c>
      <c r="J127" s="232">
        <v>15</v>
      </c>
      <c r="K127" s="273"/>
    </row>
    <row r="128" spans="2:11" ht="15" customHeight="1">
      <c r="B128" s="271"/>
      <c r="C128" s="253" t="s">
        <v>563</v>
      </c>
      <c r="D128" s="253"/>
      <c r="E128" s="253"/>
      <c r="F128" s="254" t="s">
        <v>556</v>
      </c>
      <c r="G128" s="253"/>
      <c r="H128" s="253" t="s">
        <v>564</v>
      </c>
      <c r="I128" s="253" t="s">
        <v>552</v>
      </c>
      <c r="J128" s="253">
        <v>15</v>
      </c>
      <c r="K128" s="273"/>
    </row>
    <row r="129" spans="2:11" ht="15" customHeight="1">
      <c r="B129" s="271"/>
      <c r="C129" s="253" t="s">
        <v>565</v>
      </c>
      <c r="D129" s="253"/>
      <c r="E129" s="253"/>
      <c r="F129" s="254" t="s">
        <v>556</v>
      </c>
      <c r="G129" s="253"/>
      <c r="H129" s="253" t="s">
        <v>566</v>
      </c>
      <c r="I129" s="253" t="s">
        <v>552</v>
      </c>
      <c r="J129" s="253">
        <v>20</v>
      </c>
      <c r="K129" s="273"/>
    </row>
    <row r="130" spans="2:11" ht="15" customHeight="1">
      <c r="B130" s="271"/>
      <c r="C130" s="253" t="s">
        <v>567</v>
      </c>
      <c r="D130" s="253"/>
      <c r="E130" s="253"/>
      <c r="F130" s="254" t="s">
        <v>556</v>
      </c>
      <c r="G130" s="253"/>
      <c r="H130" s="253" t="s">
        <v>568</v>
      </c>
      <c r="I130" s="253" t="s">
        <v>552</v>
      </c>
      <c r="J130" s="253">
        <v>20</v>
      </c>
      <c r="K130" s="273"/>
    </row>
    <row r="131" spans="2:11" ht="15" customHeight="1">
      <c r="B131" s="271"/>
      <c r="C131" s="232" t="s">
        <v>555</v>
      </c>
      <c r="D131" s="232"/>
      <c r="E131" s="232"/>
      <c r="F131" s="251" t="s">
        <v>556</v>
      </c>
      <c r="G131" s="232"/>
      <c r="H131" s="232" t="s">
        <v>589</v>
      </c>
      <c r="I131" s="232" t="s">
        <v>552</v>
      </c>
      <c r="J131" s="232">
        <v>50</v>
      </c>
      <c r="K131" s="273"/>
    </row>
    <row r="132" spans="2:11" ht="15" customHeight="1">
      <c r="B132" s="271"/>
      <c r="C132" s="232" t="s">
        <v>569</v>
      </c>
      <c r="D132" s="232"/>
      <c r="E132" s="232"/>
      <c r="F132" s="251" t="s">
        <v>556</v>
      </c>
      <c r="G132" s="232"/>
      <c r="H132" s="232" t="s">
        <v>589</v>
      </c>
      <c r="I132" s="232" t="s">
        <v>552</v>
      </c>
      <c r="J132" s="232">
        <v>50</v>
      </c>
      <c r="K132" s="273"/>
    </row>
    <row r="133" spans="2:11" ht="15" customHeight="1">
      <c r="B133" s="271"/>
      <c r="C133" s="232" t="s">
        <v>575</v>
      </c>
      <c r="D133" s="232"/>
      <c r="E133" s="232"/>
      <c r="F133" s="251" t="s">
        <v>556</v>
      </c>
      <c r="G133" s="232"/>
      <c r="H133" s="232" t="s">
        <v>589</v>
      </c>
      <c r="I133" s="232" t="s">
        <v>552</v>
      </c>
      <c r="J133" s="232">
        <v>50</v>
      </c>
      <c r="K133" s="273"/>
    </row>
    <row r="134" spans="2:11" ht="15" customHeight="1">
      <c r="B134" s="271"/>
      <c r="C134" s="232" t="s">
        <v>577</v>
      </c>
      <c r="D134" s="232"/>
      <c r="E134" s="232"/>
      <c r="F134" s="251" t="s">
        <v>556</v>
      </c>
      <c r="G134" s="232"/>
      <c r="H134" s="232" t="s">
        <v>589</v>
      </c>
      <c r="I134" s="232" t="s">
        <v>552</v>
      </c>
      <c r="J134" s="232">
        <v>50</v>
      </c>
      <c r="K134" s="273"/>
    </row>
    <row r="135" spans="2:11" ht="15" customHeight="1">
      <c r="B135" s="271"/>
      <c r="C135" s="232" t="s">
        <v>113</v>
      </c>
      <c r="D135" s="232"/>
      <c r="E135" s="232"/>
      <c r="F135" s="251" t="s">
        <v>556</v>
      </c>
      <c r="G135" s="232"/>
      <c r="H135" s="232" t="s">
        <v>602</v>
      </c>
      <c r="I135" s="232" t="s">
        <v>552</v>
      </c>
      <c r="J135" s="232">
        <v>255</v>
      </c>
      <c r="K135" s="273"/>
    </row>
    <row r="136" spans="2:11" ht="15" customHeight="1">
      <c r="B136" s="271"/>
      <c r="C136" s="232" t="s">
        <v>579</v>
      </c>
      <c r="D136" s="232"/>
      <c r="E136" s="232"/>
      <c r="F136" s="251" t="s">
        <v>550</v>
      </c>
      <c r="G136" s="232"/>
      <c r="H136" s="232" t="s">
        <v>603</v>
      </c>
      <c r="I136" s="232" t="s">
        <v>581</v>
      </c>
      <c r="J136" s="232"/>
      <c r="K136" s="273"/>
    </row>
    <row r="137" spans="2:11" ht="15" customHeight="1">
      <c r="B137" s="271"/>
      <c r="C137" s="232" t="s">
        <v>582</v>
      </c>
      <c r="D137" s="232"/>
      <c r="E137" s="232"/>
      <c r="F137" s="251" t="s">
        <v>550</v>
      </c>
      <c r="G137" s="232"/>
      <c r="H137" s="232" t="s">
        <v>604</v>
      </c>
      <c r="I137" s="232" t="s">
        <v>584</v>
      </c>
      <c r="J137" s="232"/>
      <c r="K137" s="273"/>
    </row>
    <row r="138" spans="2:11" ht="15" customHeight="1">
      <c r="B138" s="271"/>
      <c r="C138" s="232" t="s">
        <v>585</v>
      </c>
      <c r="D138" s="232"/>
      <c r="E138" s="232"/>
      <c r="F138" s="251" t="s">
        <v>550</v>
      </c>
      <c r="G138" s="232"/>
      <c r="H138" s="232" t="s">
        <v>585</v>
      </c>
      <c r="I138" s="232" t="s">
        <v>584</v>
      </c>
      <c r="J138" s="232"/>
      <c r="K138" s="273"/>
    </row>
    <row r="139" spans="2:11" ht="15" customHeight="1">
      <c r="B139" s="271"/>
      <c r="C139" s="232" t="s">
        <v>37</v>
      </c>
      <c r="D139" s="232"/>
      <c r="E139" s="232"/>
      <c r="F139" s="251" t="s">
        <v>550</v>
      </c>
      <c r="G139" s="232"/>
      <c r="H139" s="232" t="s">
        <v>605</v>
      </c>
      <c r="I139" s="232" t="s">
        <v>584</v>
      </c>
      <c r="J139" s="232"/>
      <c r="K139" s="273"/>
    </row>
    <row r="140" spans="2:11" ht="15" customHeight="1">
      <c r="B140" s="271"/>
      <c r="C140" s="232" t="s">
        <v>606</v>
      </c>
      <c r="D140" s="232"/>
      <c r="E140" s="232"/>
      <c r="F140" s="251" t="s">
        <v>550</v>
      </c>
      <c r="G140" s="232"/>
      <c r="H140" s="232" t="s">
        <v>607</v>
      </c>
      <c r="I140" s="232" t="s">
        <v>584</v>
      </c>
      <c r="J140" s="232"/>
      <c r="K140" s="273"/>
    </row>
    <row r="141" spans="2:11" ht="15" customHeight="1">
      <c r="B141" s="274"/>
      <c r="C141" s="275"/>
      <c r="D141" s="275"/>
      <c r="E141" s="275"/>
      <c r="F141" s="275"/>
      <c r="G141" s="275"/>
      <c r="H141" s="275"/>
      <c r="I141" s="275"/>
      <c r="J141" s="275"/>
      <c r="K141" s="276"/>
    </row>
    <row r="142" spans="2:11" ht="18.75" customHeight="1">
      <c r="B142" s="228"/>
      <c r="C142" s="228"/>
      <c r="D142" s="228"/>
      <c r="E142" s="228"/>
      <c r="F142" s="263"/>
      <c r="G142" s="228"/>
      <c r="H142" s="228"/>
      <c r="I142" s="228"/>
      <c r="J142" s="228"/>
      <c r="K142" s="228"/>
    </row>
    <row r="143" spans="2:11" ht="18.75" customHeight="1">
      <c r="B143" s="238"/>
      <c r="C143" s="238"/>
      <c r="D143" s="238"/>
      <c r="E143" s="238"/>
      <c r="F143" s="238"/>
      <c r="G143" s="238"/>
      <c r="H143" s="238"/>
      <c r="I143" s="238"/>
      <c r="J143" s="238"/>
      <c r="K143" s="238"/>
    </row>
    <row r="144" spans="2:11" ht="7.5" customHeight="1">
      <c r="B144" s="239"/>
      <c r="C144" s="240"/>
      <c r="D144" s="240"/>
      <c r="E144" s="240"/>
      <c r="F144" s="240"/>
      <c r="G144" s="240"/>
      <c r="H144" s="240"/>
      <c r="I144" s="240"/>
      <c r="J144" s="240"/>
      <c r="K144" s="241"/>
    </row>
    <row r="145" spans="2:11" ht="45" customHeight="1">
      <c r="B145" s="242"/>
      <c r="C145" s="360" t="s">
        <v>608</v>
      </c>
      <c r="D145" s="360"/>
      <c r="E145" s="360"/>
      <c r="F145" s="360"/>
      <c r="G145" s="360"/>
      <c r="H145" s="360"/>
      <c r="I145" s="360"/>
      <c r="J145" s="360"/>
      <c r="K145" s="243"/>
    </row>
    <row r="146" spans="2:11" ht="17.25" customHeight="1">
      <c r="B146" s="242"/>
      <c r="C146" s="244" t="s">
        <v>544</v>
      </c>
      <c r="D146" s="244"/>
      <c r="E146" s="244"/>
      <c r="F146" s="244" t="s">
        <v>545</v>
      </c>
      <c r="G146" s="245"/>
      <c r="H146" s="244" t="s">
        <v>108</v>
      </c>
      <c r="I146" s="244" t="s">
        <v>56</v>
      </c>
      <c r="J146" s="244" t="s">
        <v>546</v>
      </c>
      <c r="K146" s="243"/>
    </row>
    <row r="147" spans="2:11" ht="17.25" customHeight="1">
      <c r="B147" s="242"/>
      <c r="C147" s="246" t="s">
        <v>547</v>
      </c>
      <c r="D147" s="246"/>
      <c r="E147" s="246"/>
      <c r="F147" s="247" t="s">
        <v>548</v>
      </c>
      <c r="G147" s="248"/>
      <c r="H147" s="246"/>
      <c r="I147" s="246"/>
      <c r="J147" s="246" t="s">
        <v>549</v>
      </c>
      <c r="K147" s="243"/>
    </row>
    <row r="148" spans="2:11" ht="5.25" customHeight="1">
      <c r="B148" s="252"/>
      <c r="C148" s="249"/>
      <c r="D148" s="249"/>
      <c r="E148" s="249"/>
      <c r="F148" s="249"/>
      <c r="G148" s="250"/>
      <c r="H148" s="249"/>
      <c r="I148" s="249"/>
      <c r="J148" s="249"/>
      <c r="K148" s="273"/>
    </row>
    <row r="149" spans="2:11" ht="15" customHeight="1">
      <c r="B149" s="252"/>
      <c r="C149" s="277" t="s">
        <v>553</v>
      </c>
      <c r="D149" s="232"/>
      <c r="E149" s="232"/>
      <c r="F149" s="278" t="s">
        <v>550</v>
      </c>
      <c r="G149" s="232"/>
      <c r="H149" s="277" t="s">
        <v>589</v>
      </c>
      <c r="I149" s="277" t="s">
        <v>552</v>
      </c>
      <c r="J149" s="277">
        <v>120</v>
      </c>
      <c r="K149" s="273"/>
    </row>
    <row r="150" spans="2:11" ht="15" customHeight="1">
      <c r="B150" s="252"/>
      <c r="C150" s="277" t="s">
        <v>598</v>
      </c>
      <c r="D150" s="232"/>
      <c r="E150" s="232"/>
      <c r="F150" s="278" t="s">
        <v>550</v>
      </c>
      <c r="G150" s="232"/>
      <c r="H150" s="277" t="s">
        <v>609</v>
      </c>
      <c r="I150" s="277" t="s">
        <v>552</v>
      </c>
      <c r="J150" s="277" t="s">
        <v>600</v>
      </c>
      <c r="K150" s="273"/>
    </row>
    <row r="151" spans="2:11" ht="15" customHeight="1">
      <c r="B151" s="252"/>
      <c r="C151" s="277" t="s">
        <v>499</v>
      </c>
      <c r="D151" s="232"/>
      <c r="E151" s="232"/>
      <c r="F151" s="278" t="s">
        <v>550</v>
      </c>
      <c r="G151" s="232"/>
      <c r="H151" s="277" t="s">
        <v>610</v>
      </c>
      <c r="I151" s="277" t="s">
        <v>552</v>
      </c>
      <c r="J151" s="277" t="s">
        <v>600</v>
      </c>
      <c r="K151" s="273"/>
    </row>
    <row r="152" spans="2:11" ht="15" customHeight="1">
      <c r="B152" s="252"/>
      <c r="C152" s="277" t="s">
        <v>555</v>
      </c>
      <c r="D152" s="232"/>
      <c r="E152" s="232"/>
      <c r="F152" s="278" t="s">
        <v>556</v>
      </c>
      <c r="G152" s="232"/>
      <c r="H152" s="277" t="s">
        <v>589</v>
      </c>
      <c r="I152" s="277" t="s">
        <v>552</v>
      </c>
      <c r="J152" s="277">
        <v>50</v>
      </c>
      <c r="K152" s="273"/>
    </row>
    <row r="153" spans="2:11" ht="15" customHeight="1">
      <c r="B153" s="252"/>
      <c r="C153" s="277" t="s">
        <v>558</v>
      </c>
      <c r="D153" s="232"/>
      <c r="E153" s="232"/>
      <c r="F153" s="278" t="s">
        <v>550</v>
      </c>
      <c r="G153" s="232"/>
      <c r="H153" s="277" t="s">
        <v>589</v>
      </c>
      <c r="I153" s="277" t="s">
        <v>560</v>
      </c>
      <c r="J153" s="277"/>
      <c r="K153" s="273"/>
    </row>
    <row r="154" spans="2:11" ht="15" customHeight="1">
      <c r="B154" s="252"/>
      <c r="C154" s="277" t="s">
        <v>569</v>
      </c>
      <c r="D154" s="232"/>
      <c r="E154" s="232"/>
      <c r="F154" s="278" t="s">
        <v>556</v>
      </c>
      <c r="G154" s="232"/>
      <c r="H154" s="277" t="s">
        <v>589</v>
      </c>
      <c r="I154" s="277" t="s">
        <v>552</v>
      </c>
      <c r="J154" s="277">
        <v>50</v>
      </c>
      <c r="K154" s="273"/>
    </row>
    <row r="155" spans="2:11" ht="15" customHeight="1">
      <c r="B155" s="252"/>
      <c r="C155" s="277" t="s">
        <v>577</v>
      </c>
      <c r="D155" s="232"/>
      <c r="E155" s="232"/>
      <c r="F155" s="278" t="s">
        <v>556</v>
      </c>
      <c r="G155" s="232"/>
      <c r="H155" s="277" t="s">
        <v>589</v>
      </c>
      <c r="I155" s="277" t="s">
        <v>552</v>
      </c>
      <c r="J155" s="277">
        <v>50</v>
      </c>
      <c r="K155" s="273"/>
    </row>
    <row r="156" spans="2:11" ht="15" customHeight="1">
      <c r="B156" s="252"/>
      <c r="C156" s="277" t="s">
        <v>575</v>
      </c>
      <c r="D156" s="232"/>
      <c r="E156" s="232"/>
      <c r="F156" s="278" t="s">
        <v>556</v>
      </c>
      <c r="G156" s="232"/>
      <c r="H156" s="277" t="s">
        <v>589</v>
      </c>
      <c r="I156" s="277" t="s">
        <v>552</v>
      </c>
      <c r="J156" s="277">
        <v>50</v>
      </c>
      <c r="K156" s="273"/>
    </row>
    <row r="157" spans="2:11" ht="15" customHeight="1">
      <c r="B157" s="252"/>
      <c r="C157" s="277" t="s">
        <v>91</v>
      </c>
      <c r="D157" s="232"/>
      <c r="E157" s="232"/>
      <c r="F157" s="278" t="s">
        <v>550</v>
      </c>
      <c r="G157" s="232"/>
      <c r="H157" s="277" t="s">
        <v>611</v>
      </c>
      <c r="I157" s="277" t="s">
        <v>552</v>
      </c>
      <c r="J157" s="277" t="s">
        <v>612</v>
      </c>
      <c r="K157" s="273"/>
    </row>
    <row r="158" spans="2:11" ht="15" customHeight="1">
      <c r="B158" s="252"/>
      <c r="C158" s="277" t="s">
        <v>613</v>
      </c>
      <c r="D158" s="232"/>
      <c r="E158" s="232"/>
      <c r="F158" s="278" t="s">
        <v>550</v>
      </c>
      <c r="G158" s="232"/>
      <c r="H158" s="277" t="s">
        <v>614</v>
      </c>
      <c r="I158" s="277" t="s">
        <v>584</v>
      </c>
      <c r="J158" s="277"/>
      <c r="K158" s="273"/>
    </row>
    <row r="159" spans="2:11" ht="15" customHeight="1">
      <c r="B159" s="279"/>
      <c r="C159" s="261"/>
      <c r="D159" s="261"/>
      <c r="E159" s="261"/>
      <c r="F159" s="261"/>
      <c r="G159" s="261"/>
      <c r="H159" s="261"/>
      <c r="I159" s="261"/>
      <c r="J159" s="261"/>
      <c r="K159" s="280"/>
    </row>
    <row r="160" spans="2:11" ht="18.75" customHeight="1">
      <c r="B160" s="228"/>
      <c r="C160" s="232"/>
      <c r="D160" s="232"/>
      <c r="E160" s="232"/>
      <c r="F160" s="251"/>
      <c r="G160" s="232"/>
      <c r="H160" s="232"/>
      <c r="I160" s="232"/>
      <c r="J160" s="232"/>
      <c r="K160" s="228"/>
    </row>
    <row r="161" spans="2:11" ht="18.75" customHeight="1">
      <c r="B161" s="238"/>
      <c r="C161" s="238"/>
      <c r="D161" s="238"/>
      <c r="E161" s="238"/>
      <c r="F161" s="238"/>
      <c r="G161" s="238"/>
      <c r="H161" s="238"/>
      <c r="I161" s="238"/>
      <c r="J161" s="238"/>
      <c r="K161" s="238"/>
    </row>
    <row r="162" spans="2:11" ht="7.5" customHeight="1">
      <c r="B162" s="220"/>
      <c r="C162" s="221"/>
      <c r="D162" s="221"/>
      <c r="E162" s="221"/>
      <c r="F162" s="221"/>
      <c r="G162" s="221"/>
      <c r="H162" s="221"/>
      <c r="I162" s="221"/>
      <c r="J162" s="221"/>
      <c r="K162" s="222"/>
    </row>
    <row r="163" spans="2:11" ht="45" customHeight="1">
      <c r="B163" s="223"/>
      <c r="C163" s="355" t="s">
        <v>615</v>
      </c>
      <c r="D163" s="355"/>
      <c r="E163" s="355"/>
      <c r="F163" s="355"/>
      <c r="G163" s="355"/>
      <c r="H163" s="355"/>
      <c r="I163" s="355"/>
      <c r="J163" s="355"/>
      <c r="K163" s="224"/>
    </row>
    <row r="164" spans="2:11" ht="17.25" customHeight="1">
      <c r="B164" s="223"/>
      <c r="C164" s="244" t="s">
        <v>544</v>
      </c>
      <c r="D164" s="244"/>
      <c r="E164" s="244"/>
      <c r="F164" s="244" t="s">
        <v>545</v>
      </c>
      <c r="G164" s="281"/>
      <c r="H164" s="282" t="s">
        <v>108</v>
      </c>
      <c r="I164" s="282" t="s">
        <v>56</v>
      </c>
      <c r="J164" s="244" t="s">
        <v>546</v>
      </c>
      <c r="K164" s="224"/>
    </row>
    <row r="165" spans="2:11" ht="17.25" customHeight="1">
      <c r="B165" s="225"/>
      <c r="C165" s="246" t="s">
        <v>547</v>
      </c>
      <c r="D165" s="246"/>
      <c r="E165" s="246"/>
      <c r="F165" s="247" t="s">
        <v>548</v>
      </c>
      <c r="G165" s="283"/>
      <c r="H165" s="284"/>
      <c r="I165" s="284"/>
      <c r="J165" s="246" t="s">
        <v>549</v>
      </c>
      <c r="K165" s="226"/>
    </row>
    <row r="166" spans="2:11" ht="5.25" customHeight="1">
      <c r="B166" s="252"/>
      <c r="C166" s="249"/>
      <c r="D166" s="249"/>
      <c r="E166" s="249"/>
      <c r="F166" s="249"/>
      <c r="G166" s="250"/>
      <c r="H166" s="249"/>
      <c r="I166" s="249"/>
      <c r="J166" s="249"/>
      <c r="K166" s="273"/>
    </row>
    <row r="167" spans="2:11" ht="15" customHeight="1">
      <c r="B167" s="252"/>
      <c r="C167" s="232" t="s">
        <v>553</v>
      </c>
      <c r="D167" s="232"/>
      <c r="E167" s="232"/>
      <c r="F167" s="251" t="s">
        <v>550</v>
      </c>
      <c r="G167" s="232"/>
      <c r="H167" s="232" t="s">
        <v>589</v>
      </c>
      <c r="I167" s="232" t="s">
        <v>552</v>
      </c>
      <c r="J167" s="232">
        <v>120</v>
      </c>
      <c r="K167" s="273"/>
    </row>
    <row r="168" spans="2:11" ht="15" customHeight="1">
      <c r="B168" s="252"/>
      <c r="C168" s="232" t="s">
        <v>598</v>
      </c>
      <c r="D168" s="232"/>
      <c r="E168" s="232"/>
      <c r="F168" s="251" t="s">
        <v>550</v>
      </c>
      <c r="G168" s="232"/>
      <c r="H168" s="232" t="s">
        <v>599</v>
      </c>
      <c r="I168" s="232" t="s">
        <v>552</v>
      </c>
      <c r="J168" s="232" t="s">
        <v>600</v>
      </c>
      <c r="K168" s="273"/>
    </row>
    <row r="169" spans="2:11" ht="15" customHeight="1">
      <c r="B169" s="252"/>
      <c r="C169" s="232" t="s">
        <v>499</v>
      </c>
      <c r="D169" s="232"/>
      <c r="E169" s="232"/>
      <c r="F169" s="251" t="s">
        <v>550</v>
      </c>
      <c r="G169" s="232"/>
      <c r="H169" s="232" t="s">
        <v>616</v>
      </c>
      <c r="I169" s="232" t="s">
        <v>552</v>
      </c>
      <c r="J169" s="232" t="s">
        <v>600</v>
      </c>
      <c r="K169" s="273"/>
    </row>
    <row r="170" spans="2:11" ht="15" customHeight="1">
      <c r="B170" s="252"/>
      <c r="C170" s="232" t="s">
        <v>555</v>
      </c>
      <c r="D170" s="232"/>
      <c r="E170" s="232"/>
      <c r="F170" s="251" t="s">
        <v>556</v>
      </c>
      <c r="G170" s="232"/>
      <c r="H170" s="232" t="s">
        <v>616</v>
      </c>
      <c r="I170" s="232" t="s">
        <v>552</v>
      </c>
      <c r="J170" s="232">
        <v>50</v>
      </c>
      <c r="K170" s="273"/>
    </row>
    <row r="171" spans="2:11" ht="15" customHeight="1">
      <c r="B171" s="252"/>
      <c r="C171" s="232" t="s">
        <v>558</v>
      </c>
      <c r="D171" s="232"/>
      <c r="E171" s="232"/>
      <c r="F171" s="251" t="s">
        <v>550</v>
      </c>
      <c r="G171" s="232"/>
      <c r="H171" s="232" t="s">
        <v>616</v>
      </c>
      <c r="I171" s="232" t="s">
        <v>560</v>
      </c>
      <c r="J171" s="232"/>
      <c r="K171" s="273"/>
    </row>
    <row r="172" spans="2:11" ht="15" customHeight="1">
      <c r="B172" s="252"/>
      <c r="C172" s="232" t="s">
        <v>569</v>
      </c>
      <c r="D172" s="232"/>
      <c r="E172" s="232"/>
      <c r="F172" s="251" t="s">
        <v>556</v>
      </c>
      <c r="G172" s="232"/>
      <c r="H172" s="232" t="s">
        <v>616</v>
      </c>
      <c r="I172" s="232" t="s">
        <v>552</v>
      </c>
      <c r="J172" s="232">
        <v>50</v>
      </c>
      <c r="K172" s="273"/>
    </row>
    <row r="173" spans="2:11" ht="15" customHeight="1">
      <c r="B173" s="252"/>
      <c r="C173" s="232" t="s">
        <v>577</v>
      </c>
      <c r="D173" s="232"/>
      <c r="E173" s="232"/>
      <c r="F173" s="251" t="s">
        <v>556</v>
      </c>
      <c r="G173" s="232"/>
      <c r="H173" s="232" t="s">
        <v>616</v>
      </c>
      <c r="I173" s="232" t="s">
        <v>552</v>
      </c>
      <c r="J173" s="232">
        <v>50</v>
      </c>
      <c r="K173" s="273"/>
    </row>
    <row r="174" spans="2:11" ht="15" customHeight="1">
      <c r="B174" s="252"/>
      <c r="C174" s="232" t="s">
        <v>575</v>
      </c>
      <c r="D174" s="232"/>
      <c r="E174" s="232"/>
      <c r="F174" s="251" t="s">
        <v>556</v>
      </c>
      <c r="G174" s="232"/>
      <c r="H174" s="232" t="s">
        <v>616</v>
      </c>
      <c r="I174" s="232" t="s">
        <v>552</v>
      </c>
      <c r="J174" s="232">
        <v>50</v>
      </c>
      <c r="K174" s="273"/>
    </row>
    <row r="175" spans="2:11" ht="15" customHeight="1">
      <c r="B175" s="252"/>
      <c r="C175" s="232" t="s">
        <v>107</v>
      </c>
      <c r="D175" s="232"/>
      <c r="E175" s="232"/>
      <c r="F175" s="251" t="s">
        <v>550</v>
      </c>
      <c r="G175" s="232"/>
      <c r="H175" s="232" t="s">
        <v>617</v>
      </c>
      <c r="I175" s="232" t="s">
        <v>618</v>
      </c>
      <c r="J175" s="232"/>
      <c r="K175" s="273"/>
    </row>
    <row r="176" spans="2:11" ht="15" customHeight="1">
      <c r="B176" s="252"/>
      <c r="C176" s="232" t="s">
        <v>56</v>
      </c>
      <c r="D176" s="232"/>
      <c r="E176" s="232"/>
      <c r="F176" s="251" t="s">
        <v>550</v>
      </c>
      <c r="G176" s="232"/>
      <c r="H176" s="232" t="s">
        <v>619</v>
      </c>
      <c r="I176" s="232" t="s">
        <v>620</v>
      </c>
      <c r="J176" s="232">
        <v>1</v>
      </c>
      <c r="K176" s="273"/>
    </row>
    <row r="177" spans="2:11" ht="15" customHeight="1">
      <c r="B177" s="252"/>
      <c r="C177" s="232" t="s">
        <v>52</v>
      </c>
      <c r="D177" s="232"/>
      <c r="E177" s="232"/>
      <c r="F177" s="251" t="s">
        <v>550</v>
      </c>
      <c r="G177" s="232"/>
      <c r="H177" s="232" t="s">
        <v>621</v>
      </c>
      <c r="I177" s="232" t="s">
        <v>552</v>
      </c>
      <c r="J177" s="232">
        <v>20</v>
      </c>
      <c r="K177" s="273"/>
    </row>
    <row r="178" spans="2:11" ht="15" customHeight="1">
      <c r="B178" s="252"/>
      <c r="C178" s="232" t="s">
        <v>108</v>
      </c>
      <c r="D178" s="232"/>
      <c r="E178" s="232"/>
      <c r="F178" s="251" t="s">
        <v>550</v>
      </c>
      <c r="G178" s="232"/>
      <c r="H178" s="232" t="s">
        <v>622</v>
      </c>
      <c r="I178" s="232" t="s">
        <v>552</v>
      </c>
      <c r="J178" s="232">
        <v>255</v>
      </c>
      <c r="K178" s="273"/>
    </row>
    <row r="179" spans="2:11" ht="15" customHeight="1">
      <c r="B179" s="252"/>
      <c r="C179" s="232" t="s">
        <v>109</v>
      </c>
      <c r="D179" s="232"/>
      <c r="E179" s="232"/>
      <c r="F179" s="251" t="s">
        <v>550</v>
      </c>
      <c r="G179" s="232"/>
      <c r="H179" s="232" t="s">
        <v>515</v>
      </c>
      <c r="I179" s="232" t="s">
        <v>552</v>
      </c>
      <c r="J179" s="232">
        <v>10</v>
      </c>
      <c r="K179" s="273"/>
    </row>
    <row r="180" spans="2:11" ht="15" customHeight="1">
      <c r="B180" s="252"/>
      <c r="C180" s="232" t="s">
        <v>110</v>
      </c>
      <c r="D180" s="232"/>
      <c r="E180" s="232"/>
      <c r="F180" s="251" t="s">
        <v>550</v>
      </c>
      <c r="G180" s="232"/>
      <c r="H180" s="232" t="s">
        <v>623</v>
      </c>
      <c r="I180" s="232" t="s">
        <v>584</v>
      </c>
      <c r="J180" s="232"/>
      <c r="K180" s="273"/>
    </row>
    <row r="181" spans="2:11" ht="15" customHeight="1">
      <c r="B181" s="252"/>
      <c r="C181" s="232" t="s">
        <v>624</v>
      </c>
      <c r="D181" s="232"/>
      <c r="E181" s="232"/>
      <c r="F181" s="251" t="s">
        <v>550</v>
      </c>
      <c r="G181" s="232"/>
      <c r="H181" s="232" t="s">
        <v>625</v>
      </c>
      <c r="I181" s="232" t="s">
        <v>584</v>
      </c>
      <c r="J181" s="232"/>
      <c r="K181" s="273"/>
    </row>
    <row r="182" spans="2:11" ht="15" customHeight="1">
      <c r="B182" s="252"/>
      <c r="C182" s="232" t="s">
        <v>613</v>
      </c>
      <c r="D182" s="232"/>
      <c r="E182" s="232"/>
      <c r="F182" s="251" t="s">
        <v>550</v>
      </c>
      <c r="G182" s="232"/>
      <c r="H182" s="232" t="s">
        <v>626</v>
      </c>
      <c r="I182" s="232" t="s">
        <v>584</v>
      </c>
      <c r="J182" s="232"/>
      <c r="K182" s="273"/>
    </row>
    <row r="183" spans="2:11" ht="15" customHeight="1">
      <c r="B183" s="252"/>
      <c r="C183" s="232" t="s">
        <v>112</v>
      </c>
      <c r="D183" s="232"/>
      <c r="E183" s="232"/>
      <c r="F183" s="251" t="s">
        <v>556</v>
      </c>
      <c r="G183" s="232"/>
      <c r="H183" s="232" t="s">
        <v>627</v>
      </c>
      <c r="I183" s="232" t="s">
        <v>552</v>
      </c>
      <c r="J183" s="232">
        <v>50</v>
      </c>
      <c r="K183" s="273"/>
    </row>
    <row r="184" spans="2:11" ht="15" customHeight="1">
      <c r="B184" s="252"/>
      <c r="C184" s="232" t="s">
        <v>628</v>
      </c>
      <c r="D184" s="232"/>
      <c r="E184" s="232"/>
      <c r="F184" s="251" t="s">
        <v>556</v>
      </c>
      <c r="G184" s="232"/>
      <c r="H184" s="232" t="s">
        <v>629</v>
      </c>
      <c r="I184" s="232" t="s">
        <v>630</v>
      </c>
      <c r="J184" s="232"/>
      <c r="K184" s="273"/>
    </row>
    <row r="185" spans="2:11" ht="15" customHeight="1">
      <c r="B185" s="252"/>
      <c r="C185" s="232" t="s">
        <v>631</v>
      </c>
      <c r="D185" s="232"/>
      <c r="E185" s="232"/>
      <c r="F185" s="251" t="s">
        <v>556</v>
      </c>
      <c r="G185" s="232"/>
      <c r="H185" s="232" t="s">
        <v>632</v>
      </c>
      <c r="I185" s="232" t="s">
        <v>630</v>
      </c>
      <c r="J185" s="232"/>
      <c r="K185" s="273"/>
    </row>
    <row r="186" spans="2:11" ht="15" customHeight="1">
      <c r="B186" s="252"/>
      <c r="C186" s="232" t="s">
        <v>633</v>
      </c>
      <c r="D186" s="232"/>
      <c r="E186" s="232"/>
      <c r="F186" s="251" t="s">
        <v>556</v>
      </c>
      <c r="G186" s="232"/>
      <c r="H186" s="232" t="s">
        <v>634</v>
      </c>
      <c r="I186" s="232" t="s">
        <v>630</v>
      </c>
      <c r="J186" s="232"/>
      <c r="K186" s="273"/>
    </row>
    <row r="187" spans="2:11" ht="15" customHeight="1">
      <c r="B187" s="252"/>
      <c r="C187" s="285" t="s">
        <v>635</v>
      </c>
      <c r="D187" s="232"/>
      <c r="E187" s="232"/>
      <c r="F187" s="251" t="s">
        <v>556</v>
      </c>
      <c r="G187" s="232"/>
      <c r="H187" s="232" t="s">
        <v>636</v>
      </c>
      <c r="I187" s="232" t="s">
        <v>637</v>
      </c>
      <c r="J187" s="286" t="s">
        <v>638</v>
      </c>
      <c r="K187" s="273"/>
    </row>
    <row r="188" spans="2:11" ht="15" customHeight="1">
      <c r="B188" s="252"/>
      <c r="C188" s="237" t="s">
        <v>41</v>
      </c>
      <c r="D188" s="232"/>
      <c r="E188" s="232"/>
      <c r="F188" s="251" t="s">
        <v>550</v>
      </c>
      <c r="G188" s="232"/>
      <c r="H188" s="228" t="s">
        <v>639</v>
      </c>
      <c r="I188" s="232" t="s">
        <v>640</v>
      </c>
      <c r="J188" s="232"/>
      <c r="K188" s="273"/>
    </row>
    <row r="189" spans="2:11" ht="15" customHeight="1">
      <c r="B189" s="252"/>
      <c r="C189" s="237" t="s">
        <v>641</v>
      </c>
      <c r="D189" s="232"/>
      <c r="E189" s="232"/>
      <c r="F189" s="251" t="s">
        <v>550</v>
      </c>
      <c r="G189" s="232"/>
      <c r="H189" s="232" t="s">
        <v>642</v>
      </c>
      <c r="I189" s="232" t="s">
        <v>584</v>
      </c>
      <c r="J189" s="232"/>
      <c r="K189" s="273"/>
    </row>
    <row r="190" spans="2:11" ht="15" customHeight="1">
      <c r="B190" s="252"/>
      <c r="C190" s="237" t="s">
        <v>643</v>
      </c>
      <c r="D190" s="232"/>
      <c r="E190" s="232"/>
      <c r="F190" s="251" t="s">
        <v>550</v>
      </c>
      <c r="G190" s="232"/>
      <c r="H190" s="232" t="s">
        <v>644</v>
      </c>
      <c r="I190" s="232" t="s">
        <v>584</v>
      </c>
      <c r="J190" s="232"/>
      <c r="K190" s="273"/>
    </row>
    <row r="191" spans="2:11" ht="15" customHeight="1">
      <c r="B191" s="252"/>
      <c r="C191" s="237" t="s">
        <v>645</v>
      </c>
      <c r="D191" s="232"/>
      <c r="E191" s="232"/>
      <c r="F191" s="251" t="s">
        <v>556</v>
      </c>
      <c r="G191" s="232"/>
      <c r="H191" s="232" t="s">
        <v>646</v>
      </c>
      <c r="I191" s="232" t="s">
        <v>584</v>
      </c>
      <c r="J191" s="232"/>
      <c r="K191" s="273"/>
    </row>
    <row r="192" spans="2:11" ht="15" customHeight="1">
      <c r="B192" s="279"/>
      <c r="C192" s="287"/>
      <c r="D192" s="261"/>
      <c r="E192" s="261"/>
      <c r="F192" s="261"/>
      <c r="G192" s="261"/>
      <c r="H192" s="261"/>
      <c r="I192" s="261"/>
      <c r="J192" s="261"/>
      <c r="K192" s="280"/>
    </row>
    <row r="193" spans="2:11" ht="18.75" customHeight="1">
      <c r="B193" s="228"/>
      <c r="C193" s="232"/>
      <c r="D193" s="232"/>
      <c r="E193" s="232"/>
      <c r="F193" s="251"/>
      <c r="G193" s="232"/>
      <c r="H193" s="232"/>
      <c r="I193" s="232"/>
      <c r="J193" s="232"/>
      <c r="K193" s="228"/>
    </row>
    <row r="194" spans="2:11" ht="18.75" customHeight="1">
      <c r="B194" s="228"/>
      <c r="C194" s="232"/>
      <c r="D194" s="232"/>
      <c r="E194" s="232"/>
      <c r="F194" s="251"/>
      <c r="G194" s="232"/>
      <c r="H194" s="232"/>
      <c r="I194" s="232"/>
      <c r="J194" s="232"/>
      <c r="K194" s="228"/>
    </row>
    <row r="195" spans="2:11" ht="18.75" customHeight="1">
      <c r="B195" s="238"/>
      <c r="C195" s="238"/>
      <c r="D195" s="238"/>
      <c r="E195" s="238"/>
      <c r="F195" s="238"/>
      <c r="G195" s="238"/>
      <c r="H195" s="238"/>
      <c r="I195" s="238"/>
      <c r="J195" s="238"/>
      <c r="K195" s="238"/>
    </row>
    <row r="196" spans="2:11">
      <c r="B196" s="220"/>
      <c r="C196" s="221"/>
      <c r="D196" s="221"/>
      <c r="E196" s="221"/>
      <c r="F196" s="221"/>
      <c r="G196" s="221"/>
      <c r="H196" s="221"/>
      <c r="I196" s="221"/>
      <c r="J196" s="221"/>
      <c r="K196" s="222"/>
    </row>
    <row r="197" spans="2:11" ht="21">
      <c r="B197" s="223"/>
      <c r="C197" s="355" t="s">
        <v>647</v>
      </c>
      <c r="D197" s="355"/>
      <c r="E197" s="355"/>
      <c r="F197" s="355"/>
      <c r="G197" s="355"/>
      <c r="H197" s="355"/>
      <c r="I197" s="355"/>
      <c r="J197" s="355"/>
      <c r="K197" s="224"/>
    </row>
    <row r="198" spans="2:11" ht="25.5" customHeight="1">
      <c r="B198" s="223"/>
      <c r="C198" s="288" t="s">
        <v>648</v>
      </c>
      <c r="D198" s="288"/>
      <c r="E198" s="288"/>
      <c r="F198" s="288" t="s">
        <v>649</v>
      </c>
      <c r="G198" s="289"/>
      <c r="H198" s="361" t="s">
        <v>650</v>
      </c>
      <c r="I198" s="361"/>
      <c r="J198" s="361"/>
      <c r="K198" s="224"/>
    </row>
    <row r="199" spans="2:11" ht="5.25" customHeight="1">
      <c r="B199" s="252"/>
      <c r="C199" s="249"/>
      <c r="D199" s="249"/>
      <c r="E199" s="249"/>
      <c r="F199" s="249"/>
      <c r="G199" s="232"/>
      <c r="H199" s="249"/>
      <c r="I199" s="249"/>
      <c r="J199" s="249"/>
      <c r="K199" s="273"/>
    </row>
    <row r="200" spans="2:11" ht="15" customHeight="1">
      <c r="B200" s="252"/>
      <c r="C200" s="232" t="s">
        <v>640</v>
      </c>
      <c r="D200" s="232"/>
      <c r="E200" s="232"/>
      <c r="F200" s="251" t="s">
        <v>42</v>
      </c>
      <c r="G200" s="232"/>
      <c r="H200" s="357" t="s">
        <v>651</v>
      </c>
      <c r="I200" s="357"/>
      <c r="J200" s="357"/>
      <c r="K200" s="273"/>
    </row>
    <row r="201" spans="2:11" ht="15" customHeight="1">
      <c r="B201" s="252"/>
      <c r="C201" s="258"/>
      <c r="D201" s="232"/>
      <c r="E201" s="232"/>
      <c r="F201" s="251" t="s">
        <v>43</v>
      </c>
      <c r="G201" s="232"/>
      <c r="H201" s="357" t="s">
        <v>652</v>
      </c>
      <c r="I201" s="357"/>
      <c r="J201" s="357"/>
      <c r="K201" s="273"/>
    </row>
    <row r="202" spans="2:11" ht="15" customHeight="1">
      <c r="B202" s="252"/>
      <c r="C202" s="258"/>
      <c r="D202" s="232"/>
      <c r="E202" s="232"/>
      <c r="F202" s="251" t="s">
        <v>46</v>
      </c>
      <c r="G202" s="232"/>
      <c r="H202" s="357" t="s">
        <v>653</v>
      </c>
      <c r="I202" s="357"/>
      <c r="J202" s="357"/>
      <c r="K202" s="273"/>
    </row>
    <row r="203" spans="2:11" ht="15" customHeight="1">
      <c r="B203" s="252"/>
      <c r="C203" s="232"/>
      <c r="D203" s="232"/>
      <c r="E203" s="232"/>
      <c r="F203" s="251" t="s">
        <v>44</v>
      </c>
      <c r="G203" s="232"/>
      <c r="H203" s="357" t="s">
        <v>654</v>
      </c>
      <c r="I203" s="357"/>
      <c r="J203" s="357"/>
      <c r="K203" s="273"/>
    </row>
    <row r="204" spans="2:11" ht="15" customHeight="1">
      <c r="B204" s="252"/>
      <c r="C204" s="232"/>
      <c r="D204" s="232"/>
      <c r="E204" s="232"/>
      <c r="F204" s="251" t="s">
        <v>45</v>
      </c>
      <c r="G204" s="232"/>
      <c r="H204" s="357" t="s">
        <v>655</v>
      </c>
      <c r="I204" s="357"/>
      <c r="J204" s="357"/>
      <c r="K204" s="273"/>
    </row>
    <row r="205" spans="2:11" ht="15" customHeight="1">
      <c r="B205" s="252"/>
      <c r="C205" s="232"/>
      <c r="D205" s="232"/>
      <c r="E205" s="232"/>
      <c r="F205" s="251"/>
      <c r="G205" s="232"/>
      <c r="H205" s="232"/>
      <c r="I205" s="232"/>
      <c r="J205" s="232"/>
      <c r="K205" s="273"/>
    </row>
    <row r="206" spans="2:11" ht="15" customHeight="1">
      <c r="B206" s="252"/>
      <c r="C206" s="232" t="s">
        <v>596</v>
      </c>
      <c r="D206" s="232"/>
      <c r="E206" s="232"/>
      <c r="F206" s="251" t="s">
        <v>77</v>
      </c>
      <c r="G206" s="232"/>
      <c r="H206" s="357" t="s">
        <v>656</v>
      </c>
      <c r="I206" s="357"/>
      <c r="J206" s="357"/>
      <c r="K206" s="273"/>
    </row>
    <row r="207" spans="2:11" ht="15" customHeight="1">
      <c r="B207" s="252"/>
      <c r="C207" s="258"/>
      <c r="D207" s="232"/>
      <c r="E207" s="232"/>
      <c r="F207" s="251" t="s">
        <v>495</v>
      </c>
      <c r="G207" s="232"/>
      <c r="H207" s="357" t="s">
        <v>496</v>
      </c>
      <c r="I207" s="357"/>
      <c r="J207" s="357"/>
      <c r="K207" s="273"/>
    </row>
    <row r="208" spans="2:11" ht="15" customHeight="1">
      <c r="B208" s="252"/>
      <c r="C208" s="232"/>
      <c r="D208" s="232"/>
      <c r="E208" s="232"/>
      <c r="F208" s="251" t="s">
        <v>493</v>
      </c>
      <c r="G208" s="232"/>
      <c r="H208" s="357" t="s">
        <v>657</v>
      </c>
      <c r="I208" s="357"/>
      <c r="J208" s="357"/>
      <c r="K208" s="273"/>
    </row>
    <row r="209" spans="2:11" ht="15" customHeight="1">
      <c r="B209" s="290"/>
      <c r="C209" s="258"/>
      <c r="D209" s="258"/>
      <c r="E209" s="258"/>
      <c r="F209" s="251" t="s">
        <v>497</v>
      </c>
      <c r="G209" s="237"/>
      <c r="H209" s="356" t="s">
        <v>498</v>
      </c>
      <c r="I209" s="356"/>
      <c r="J209" s="356"/>
      <c r="K209" s="291"/>
    </row>
    <row r="210" spans="2:11" ht="15" customHeight="1">
      <c r="B210" s="290"/>
      <c r="C210" s="258"/>
      <c r="D210" s="258"/>
      <c r="E210" s="258"/>
      <c r="F210" s="251" t="s">
        <v>464</v>
      </c>
      <c r="G210" s="237"/>
      <c r="H210" s="356" t="s">
        <v>658</v>
      </c>
      <c r="I210" s="356"/>
      <c r="J210" s="356"/>
      <c r="K210" s="291"/>
    </row>
    <row r="211" spans="2:11" ht="15" customHeight="1">
      <c r="B211" s="290"/>
      <c r="C211" s="258"/>
      <c r="D211" s="258"/>
      <c r="E211" s="258"/>
      <c r="F211" s="292"/>
      <c r="G211" s="237"/>
      <c r="H211" s="293"/>
      <c r="I211" s="293"/>
      <c r="J211" s="293"/>
      <c r="K211" s="291"/>
    </row>
    <row r="212" spans="2:11" ht="15" customHeight="1">
      <c r="B212" s="290"/>
      <c r="C212" s="232" t="s">
        <v>620</v>
      </c>
      <c r="D212" s="258"/>
      <c r="E212" s="258"/>
      <c r="F212" s="251">
        <v>1</v>
      </c>
      <c r="G212" s="237"/>
      <c r="H212" s="356" t="s">
        <v>659</v>
      </c>
      <c r="I212" s="356"/>
      <c r="J212" s="356"/>
      <c r="K212" s="291"/>
    </row>
    <row r="213" spans="2:11" ht="15" customHeight="1">
      <c r="B213" s="290"/>
      <c r="C213" s="258"/>
      <c r="D213" s="258"/>
      <c r="E213" s="258"/>
      <c r="F213" s="251">
        <v>2</v>
      </c>
      <c r="G213" s="237"/>
      <c r="H213" s="356" t="s">
        <v>660</v>
      </c>
      <c r="I213" s="356"/>
      <c r="J213" s="356"/>
      <c r="K213" s="291"/>
    </row>
    <row r="214" spans="2:11" ht="15" customHeight="1">
      <c r="B214" s="290"/>
      <c r="C214" s="258"/>
      <c r="D214" s="258"/>
      <c r="E214" s="258"/>
      <c r="F214" s="251">
        <v>3</v>
      </c>
      <c r="G214" s="237"/>
      <c r="H214" s="356" t="s">
        <v>661</v>
      </c>
      <c r="I214" s="356"/>
      <c r="J214" s="356"/>
      <c r="K214" s="291"/>
    </row>
    <row r="215" spans="2:11" ht="15" customHeight="1">
      <c r="B215" s="290"/>
      <c r="C215" s="258"/>
      <c r="D215" s="258"/>
      <c r="E215" s="258"/>
      <c r="F215" s="251">
        <v>4</v>
      </c>
      <c r="G215" s="237"/>
      <c r="H215" s="356" t="s">
        <v>662</v>
      </c>
      <c r="I215" s="356"/>
      <c r="J215" s="356"/>
      <c r="K215" s="291"/>
    </row>
    <row r="216" spans="2:11" ht="12.75" customHeight="1">
      <c r="B216" s="294"/>
      <c r="C216" s="295"/>
      <c r="D216" s="295"/>
      <c r="E216" s="295"/>
      <c r="F216" s="295"/>
      <c r="G216" s="295"/>
      <c r="H216" s="295"/>
      <c r="I216" s="295"/>
      <c r="J216" s="295"/>
      <c r="K216" s="296"/>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2017-004 - VYTÁPĚNÍ</vt:lpstr>
      <vt:lpstr>Pokyny pro vyplnění</vt:lpstr>
      <vt:lpstr>'2017-004 - VYTÁPĚNÍ'!Názvy_tisku</vt:lpstr>
      <vt:lpstr>'Rekapitulace stavby'!Názvy_tisku</vt:lpstr>
      <vt:lpstr>'2017-004 - VYTÁPĚNÍ'!Oblast_tisku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CHMELIR-THINK\CHMELIR</dc:creator>
  <cp:lastModifiedBy>Ing. Tomáš LINDA</cp:lastModifiedBy>
  <dcterms:created xsi:type="dcterms:W3CDTF">2017-02-15T10:59:46Z</dcterms:created>
  <dcterms:modified xsi:type="dcterms:W3CDTF">2017-04-05T08:51:49Z</dcterms:modified>
</cp:coreProperties>
</file>